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NBU\011697\Desktop\"/>
    </mc:Choice>
  </mc:AlternateContent>
  <bookViews>
    <workbookView xWindow="0" yWindow="0" windowWidth="17256" windowHeight="5196"/>
  </bookViews>
  <sheets>
    <sheet name="Інфо" sheetId="20" r:id="rId1"/>
    <sheet name="Портфель" sheetId="16" r:id="rId2"/>
    <sheet name="Специфічний ризик" sheetId="18" r:id="rId3"/>
    <sheet name="Загальний ризик" sheetId="17" r:id="rId4"/>
    <sheet name="Розмір ринкового ризику" sheetId="22" r:id="rId5"/>
    <sheet name="Ключ" sheetId="21" r:id="rId6"/>
  </sheets>
  <definedNames>
    <definedName name="_ftn1" localSheetId="2">'Специфічний ризик'!#REF!</definedName>
    <definedName name="_ftnref1" localSheetId="2">'Специфічний ризик'!#REF!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8" l="1"/>
  <c r="F38" i="18" l="1"/>
  <c r="F37" i="18"/>
  <c r="G38" i="18" l="1"/>
  <c r="G28" i="18"/>
  <c r="G23" i="18"/>
  <c r="F23" i="18"/>
  <c r="J13" i="18"/>
  <c r="F13" i="18"/>
  <c r="D13" i="18"/>
  <c r="J12" i="18"/>
  <c r="F12" i="18"/>
  <c r="D12" i="18"/>
  <c r="J11" i="18"/>
  <c r="F11" i="18"/>
  <c r="D11" i="18"/>
  <c r="J10" i="18"/>
  <c r="G10" i="18"/>
  <c r="F10" i="18"/>
  <c r="D10" i="18"/>
  <c r="J9" i="18"/>
  <c r="G9" i="18"/>
  <c r="F9" i="18"/>
  <c r="D9" i="18"/>
  <c r="J8" i="18"/>
  <c r="G8" i="18"/>
  <c r="F8" i="18"/>
  <c r="D8" i="18"/>
  <c r="J7" i="18"/>
  <c r="G7" i="18"/>
  <c r="F7" i="18"/>
  <c r="D7" i="18"/>
  <c r="E77" i="17" l="1"/>
  <c r="F95" i="17"/>
  <c r="I38" i="17"/>
  <c r="F94" i="17"/>
  <c r="F13" i="17"/>
  <c r="F12" i="17"/>
  <c r="D13" i="17"/>
  <c r="D12" i="17"/>
  <c r="F11" i="17"/>
  <c r="D11" i="17"/>
  <c r="E33" i="17"/>
  <c r="F35" i="17"/>
  <c r="E39" i="17"/>
  <c r="J12" i="17"/>
  <c r="J13" i="17"/>
  <c r="J11" i="17"/>
  <c r="J29" i="17"/>
  <c r="J10" i="17"/>
  <c r="J9" i="17"/>
  <c r="J8" i="17"/>
  <c r="J7" i="17"/>
  <c r="F33" i="17" l="1"/>
  <c r="K33" i="17" s="1"/>
  <c r="M33" i="17" s="1"/>
  <c r="D57" i="17" s="1"/>
  <c r="E35" i="17"/>
  <c r="K35" i="17"/>
  <c r="M35" i="17" s="1"/>
  <c r="D59" i="17" s="1"/>
  <c r="G22" i="17"/>
  <c r="G10" i="17"/>
  <c r="F10" i="17"/>
  <c r="D10" i="17"/>
  <c r="G9" i="17"/>
  <c r="F9" i="17"/>
  <c r="D9" i="17"/>
  <c r="G8" i="17"/>
  <c r="F8" i="17"/>
  <c r="D8" i="17"/>
  <c r="G7" i="17"/>
  <c r="F7" i="17"/>
  <c r="D7" i="17"/>
  <c r="K28" i="17"/>
  <c r="M28" i="17" s="1"/>
  <c r="D52" i="17" s="1"/>
  <c r="L29" i="17"/>
  <c r="C53" i="17" s="1"/>
  <c r="K30" i="17"/>
  <c r="M30" i="17" s="1"/>
  <c r="D54" i="17" s="1"/>
  <c r="J31" i="17"/>
  <c r="L31" i="17" s="1"/>
  <c r="C55" i="17" s="1"/>
  <c r="K31" i="17"/>
  <c r="M31" i="17" s="1"/>
  <c r="D55" i="17" s="1"/>
  <c r="J32" i="17"/>
  <c r="L32" i="17" s="1"/>
  <c r="C56" i="17" s="1"/>
  <c r="K32" i="17"/>
  <c r="M32" i="17" s="1"/>
  <c r="D56" i="17" s="1"/>
  <c r="J34" i="17"/>
  <c r="L34" i="17" s="1"/>
  <c r="C58" i="17" s="1"/>
  <c r="K34" i="17"/>
  <c r="M34" i="17" s="1"/>
  <c r="D58" i="17" s="1"/>
  <c r="J35" i="17"/>
  <c r="L35" i="17" s="1"/>
  <c r="C59" i="17" s="1"/>
  <c r="J37" i="17"/>
  <c r="L37" i="17" s="1"/>
  <c r="C61" i="17" s="1"/>
  <c r="K37" i="17"/>
  <c r="M37" i="17" s="1"/>
  <c r="D61" i="17" s="1"/>
  <c r="J38" i="17"/>
  <c r="L38" i="17" s="1"/>
  <c r="C62" i="17" s="1"/>
  <c r="K38" i="17"/>
  <c r="M38" i="17" s="1"/>
  <c r="D62" i="17" s="1"/>
  <c r="J39" i="17"/>
  <c r="L39" i="17" s="1"/>
  <c r="C63" i="17" s="1"/>
  <c r="E63" i="17" s="1"/>
  <c r="K39" i="17"/>
  <c r="M39" i="17" s="1"/>
  <c r="D63" i="17" s="1"/>
  <c r="J40" i="17"/>
  <c r="L40" i="17" s="1"/>
  <c r="C64" i="17" s="1"/>
  <c r="K40" i="17"/>
  <c r="M40" i="17" s="1"/>
  <c r="D64" i="17" s="1"/>
  <c r="K41" i="17"/>
  <c r="M41" i="17" s="1"/>
  <c r="D65" i="17" s="1"/>
  <c r="K27" i="17"/>
  <c r="M27" i="17" s="1"/>
  <c r="D51" i="17" s="1"/>
  <c r="J27" i="17"/>
  <c r="L27" i="17" s="1"/>
  <c r="C51" i="17" s="1"/>
  <c r="E51" i="17" l="1"/>
  <c r="E56" i="17"/>
  <c r="E62" i="17"/>
  <c r="E55" i="17"/>
  <c r="E61" i="17"/>
  <c r="E59" i="17"/>
  <c r="E64" i="17"/>
  <c r="E58" i="17"/>
  <c r="G37" i="18"/>
  <c r="J41" i="17"/>
  <c r="L41" i="17" s="1"/>
  <c r="C65" i="17" s="1"/>
  <c r="E65" i="17" s="1"/>
  <c r="N27" i="17"/>
  <c r="N41" i="17" l="1"/>
  <c r="J30" i="17"/>
  <c r="L30" i="17" s="1"/>
  <c r="C54" i="17" s="1"/>
  <c r="E54" i="17" s="1"/>
  <c r="J28" i="17"/>
  <c r="C52" i="17" l="1"/>
  <c r="E52" i="17" s="1"/>
  <c r="H94" i="17"/>
  <c r="J33" i="17"/>
  <c r="L33" i="17" s="1"/>
  <c r="C57" i="17" s="1"/>
  <c r="K29" i="17"/>
  <c r="M29" i="17" s="1"/>
  <c r="D53" i="17" s="1"/>
  <c r="E53" i="17" s="1"/>
  <c r="J36" i="17"/>
  <c r="L36" i="17" s="1"/>
  <c r="C60" i="17" s="1"/>
  <c r="K36" i="17"/>
  <c r="M36" i="17" s="1"/>
  <c r="D60" i="17" s="1"/>
  <c r="E60" i="17" l="1"/>
  <c r="E66" i="17" s="1"/>
  <c r="E123" i="17" s="1"/>
  <c r="N32" i="17"/>
  <c r="N36" i="17"/>
  <c r="N30" i="17"/>
  <c r="N29" i="17"/>
  <c r="N28" i="17"/>
  <c r="N40" i="17"/>
  <c r="N38" i="17"/>
  <c r="N34" i="17"/>
  <c r="N31" i="17"/>
  <c r="N33" i="17"/>
  <c r="N35" i="17"/>
  <c r="N37" i="17"/>
  <c r="N39" i="17"/>
  <c r="E73" i="17" l="1"/>
  <c r="C93" i="17"/>
  <c r="D94" i="17"/>
  <c r="D77" i="17"/>
  <c r="E80" i="17"/>
  <c r="D95" i="17" s="1"/>
  <c r="D80" i="17"/>
  <c r="C95" i="17" s="1"/>
  <c r="H95" i="17" s="1"/>
  <c r="N42" i="17"/>
  <c r="E122" i="17" s="1"/>
  <c r="E95" i="17" l="1"/>
  <c r="D93" i="17"/>
  <c r="C94" i="17"/>
  <c r="E94" i="17" s="1"/>
  <c r="C102" i="17" s="1"/>
  <c r="J103" i="17" l="1"/>
  <c r="C110" i="17" s="1"/>
  <c r="H96" i="17"/>
  <c r="E93" i="17"/>
  <c r="C101" i="17" s="1"/>
  <c r="E101" i="17" l="1"/>
  <c r="G101" i="17" s="1"/>
  <c r="D101" i="17"/>
  <c r="G116" i="17"/>
  <c r="J109" i="17" l="1"/>
  <c r="C116" i="17" s="1"/>
  <c r="J116" i="17" s="1"/>
  <c r="J102" i="17"/>
  <c r="C109" i="17" s="1"/>
  <c r="D109" i="17" s="1"/>
  <c r="J111" i="17" s="1"/>
  <c r="E109" i="17"/>
  <c r="C117" i="17" l="1"/>
  <c r="J118" i="17" s="1"/>
  <c r="G109" i="17"/>
  <c r="E125" i="17" s="1"/>
  <c r="C5" i="22" s="1"/>
  <c r="J110" i="17"/>
  <c r="J117" i="17" s="1"/>
  <c r="J122" i="17" s="1"/>
  <c r="D116" i="17" l="1"/>
</calcChain>
</file>

<file path=xl/comments1.xml><?xml version="1.0" encoding="utf-8"?>
<comments xmlns="http://schemas.openxmlformats.org/spreadsheetml/2006/main">
  <authors>
    <author>Microsoft Office User</author>
  </authors>
  <commentList>
    <comment ref="G16" authorId="0" shapeId="0">
      <text>
        <r>
          <rPr>
            <sz val="10"/>
            <color rgb="FF000000"/>
            <rFont val="Tahoma"/>
            <family val="2"/>
          </rPr>
          <t>Фіксована ставка дивіденда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G11" authorId="0" shapeId="0">
      <text>
        <r>
          <rPr>
            <sz val="10"/>
            <color rgb="FF000000"/>
            <rFont val="Tahoma"/>
            <family val="2"/>
          </rPr>
          <t>Фіксована ставка дивіденда</t>
        </r>
      </text>
    </comment>
  </commentList>
</comments>
</file>

<file path=xl/comments3.xml><?xml version="1.0" encoding="utf-8"?>
<comments xmlns="http://schemas.openxmlformats.org/spreadsheetml/2006/main">
  <authors>
    <author>Microsoft Office User</author>
  </authors>
  <commentList>
    <comment ref="G11" authorId="0" shapeId="0">
      <text>
        <r>
          <rPr>
            <sz val="10"/>
            <color rgb="FF000000"/>
            <rFont val="Tahoma"/>
            <family val="2"/>
          </rPr>
          <t>Фіксована ставка дивіденда</t>
        </r>
      </text>
    </comment>
  </commentList>
</comments>
</file>

<file path=xl/sharedStrings.xml><?xml version="1.0" encoding="utf-8"?>
<sst xmlns="http://schemas.openxmlformats.org/spreadsheetml/2006/main" count="567" uniqueCount="232">
  <si>
    <t>Інструмент</t>
  </si>
  <si>
    <t>Валюта</t>
  </si>
  <si>
    <t>UAH</t>
  </si>
  <si>
    <t>Готівка</t>
  </si>
  <si>
    <t>USD</t>
  </si>
  <si>
    <t>Золото</t>
  </si>
  <si>
    <t>-</t>
  </si>
  <si>
    <t>Так</t>
  </si>
  <si>
    <t>Ні</t>
  </si>
  <si>
    <t>Термін до погашення</t>
  </si>
  <si>
    <t>2 місяці</t>
  </si>
  <si>
    <t>Часові діапазони</t>
  </si>
  <si>
    <t>Довга позиція</t>
  </si>
  <si>
    <t>Коротка позиція</t>
  </si>
  <si>
    <t>1 місяць або менше</t>
  </si>
  <si>
    <t>від 1 до 3 місяців</t>
  </si>
  <si>
    <t>від 3 до 6 місяців</t>
  </si>
  <si>
    <t>від 6 до 12 місяців</t>
  </si>
  <si>
    <t>від 1 до 2 років</t>
  </si>
  <si>
    <t>від 2 до 3 років</t>
  </si>
  <si>
    <t>від 3 до 4 років</t>
  </si>
  <si>
    <t>від 4 до 5 років</t>
  </si>
  <si>
    <t>від 5 до 7 років</t>
  </si>
  <si>
    <t>від 7 до 10 років</t>
  </si>
  <si>
    <t>від 10 до 15 років</t>
  </si>
  <si>
    <t>від 15 до 20 років</t>
  </si>
  <si>
    <t>Інструменти з купонною ставкою менше 3%</t>
  </si>
  <si>
    <t>Інструменти з купонною ставкою більше 3%</t>
  </si>
  <si>
    <t>від 1.0 до 1.9 років</t>
  </si>
  <si>
    <t>від 1.9 до 2.8 років</t>
  </si>
  <si>
    <t>від 2.8 до 3.6 років</t>
  </si>
  <si>
    <t>від 3.6 до 4.3 років</t>
  </si>
  <si>
    <t>від 4.3 до  5.7 років</t>
  </si>
  <si>
    <t>від 5.7 до 7.3 років</t>
  </si>
  <si>
    <t>від 7.3 до 9.3 років</t>
  </si>
  <si>
    <t>від 9.3 до 10.6 років</t>
  </si>
  <si>
    <t>від 10.6 до 12 років</t>
  </si>
  <si>
    <t>від 12 до 20 років</t>
  </si>
  <si>
    <t>Більше 20 років</t>
  </si>
  <si>
    <t>Зважена довга позиція</t>
  </si>
  <si>
    <t>Зважена коротка позиція</t>
  </si>
  <si>
    <t>Чиста зважена позиція</t>
  </si>
  <si>
    <t>Вертикальне виключення</t>
  </si>
  <si>
    <t>Зона 1</t>
  </si>
  <si>
    <t>Зона 2</t>
  </si>
  <si>
    <t>Зона 3</t>
  </si>
  <si>
    <t>Зони</t>
  </si>
  <si>
    <t>Відповідні часові діапазони</t>
  </si>
  <si>
    <t>1. Згрупувати залишкові позиції у часових діапазонах у зони.</t>
  </si>
  <si>
    <t>Довга позиція у зоні</t>
  </si>
  <si>
    <t>Коротка позиція у зоні</t>
  </si>
  <si>
    <t>2. Згорнути позиції всередині зон та розрахувати горизонтальне виключення всередині зон</t>
  </si>
  <si>
    <t>Чиста позиція у зоні</t>
  </si>
  <si>
    <t>Коефіцієнт горизонтального виключення всередині зони</t>
  </si>
  <si>
    <t>Горизонтальне виключення всередині зон</t>
  </si>
  <si>
    <t>Узгоджені позиції всередині зон</t>
  </si>
  <si>
    <t>3. Згорнути позиції між зонами 1 та 2 та розрахувати горизонтальне виключення між цими зонами</t>
  </si>
  <si>
    <t>Чиста позиція між зонами</t>
  </si>
  <si>
    <t>Узгоджена позиція між зонами</t>
  </si>
  <si>
    <t>4. Згорнути позиції між зонами 2 та 3 та розрахувати горизонтальне виключення між цими зонами</t>
  </si>
  <si>
    <t>Коефіцієнт горизонтального виключення між зонами</t>
  </si>
  <si>
    <t>Горизонтальне виключення між зонами</t>
  </si>
  <si>
    <t>Залишкові позиції</t>
  </si>
  <si>
    <t>5. Згорнути позиції між зонами 1 та 3 та розрахувати горизонтальне виключення між цими зонами</t>
  </si>
  <si>
    <t>Чиста процентна позиція торгової книги</t>
  </si>
  <si>
    <t>Горизонтальне виключення</t>
  </si>
  <si>
    <t>Емітент</t>
  </si>
  <si>
    <t>Облігації</t>
  </si>
  <si>
    <t xml:space="preserve">Ваговий коефіцієнт ризику </t>
  </si>
  <si>
    <t>із залишковим строком погашення:</t>
  </si>
  <si>
    <t>≤ 6 місяців</t>
  </si>
  <si>
    <t>&gt; 6 ≤ 24 місяців</t>
  </si>
  <si>
    <t>&gt; 24 місяців</t>
  </si>
  <si>
    <t>Без рейтингу</t>
  </si>
  <si>
    <t>Незалежно від рейтингу</t>
  </si>
  <si>
    <t>Емітент фінансового інструменту </t>
  </si>
  <si>
    <t>Кредитний рейтинг за міжнародною шкалою</t>
  </si>
  <si>
    <t>Позиції</t>
  </si>
  <si>
    <t>Розмір специфічного ризику</t>
  </si>
  <si>
    <t>Від AAA до AA–</t>
  </si>
  <si>
    <t>Від A+ до BBB–</t>
  </si>
  <si>
    <t>Від BB+ до B–</t>
  </si>
  <si>
    <t>Нижче B–</t>
  </si>
  <si>
    <t>Незалежно від терміну до погашення</t>
  </si>
  <si>
    <t>від BB+ до BB–</t>
  </si>
  <si>
    <t>Нижче BB–</t>
  </si>
  <si>
    <t>В</t>
  </si>
  <si>
    <t xml:space="preserve"> </t>
  </si>
  <si>
    <t>Чутливість до процентного ринкового ризику</t>
  </si>
  <si>
    <t>Специфічний ризик</t>
  </si>
  <si>
    <t>Загальний ризик</t>
  </si>
  <si>
    <t>Корпоративний сектор</t>
  </si>
  <si>
    <t xml:space="preserve">Суб'єкти державного сектору України </t>
  </si>
  <si>
    <t>B</t>
  </si>
  <si>
    <t>Сукупний розмір специфічного ризику</t>
  </si>
  <si>
    <t>Список вкладок:</t>
  </si>
  <si>
    <t>Розрахункові:</t>
  </si>
  <si>
    <t>Вхідні дані:</t>
  </si>
  <si>
    <t xml:space="preserve">Додатково: </t>
  </si>
  <si>
    <t>У прикладі представлений розрахунок процентного ризику торгової книги банку для цілей розрахунку капіталу під ринковий ризик.</t>
  </si>
  <si>
    <t>РОЗРАХУНОК ПРОЦЕНТНОГО РИЗИКУ ТОРГОВОЇ КНИГИ БАНКУ</t>
  </si>
  <si>
    <t>Портфель</t>
  </si>
  <si>
    <t>дані гіпотетичного торгового портфелю банку</t>
  </si>
  <si>
    <t xml:space="preserve">розрахунок специфічного ризику інструментів </t>
  </si>
  <si>
    <t xml:space="preserve">розрахунок загального ризику інструментів </t>
  </si>
  <si>
    <t>підказки до заповнення пустих клітинок</t>
  </si>
  <si>
    <t>№</t>
  </si>
  <si>
    <t xml:space="preserve">На вкладці представлений гіпотетичний торговий портфель Банку. </t>
  </si>
  <si>
    <t>Ваги ризику</t>
  </si>
  <si>
    <t>Позиції часових діапазонів</t>
  </si>
  <si>
    <t xml:space="preserve">1. Розмістити інструменти у часових діапазонах за купонною ставкою та терміном до погашення </t>
  </si>
  <si>
    <t>І. РОЗРАХУНОК ЧИСТОЇ ЗВАЖЕНОЇ ПОЗИЦІЇ</t>
  </si>
  <si>
    <t>2. Визначити довгі та короткі позиції часових діапазонів</t>
  </si>
  <si>
    <t>3. Зважити позиції часових діапазонів на ваги ризику</t>
  </si>
  <si>
    <t>4. Розрахувати чисту зважену позицію.</t>
  </si>
  <si>
    <t>Етапи розрахунку чистої зваженої позиції:</t>
  </si>
  <si>
    <t>ІІ. РОЗРАХУНОК ВЕРТИКАЛЬНОГО ВИКЛЮЧЕННЯ</t>
  </si>
  <si>
    <t>ІІІ. РОЗРАХУНОК ГОРИЗОНТАЛЬНОГО ВИКЛЮЧЕННЯ</t>
  </si>
  <si>
    <t>І.</t>
  </si>
  <si>
    <t>ІІ.</t>
  </si>
  <si>
    <t>ІІІ.</t>
  </si>
  <si>
    <t>IV.</t>
  </si>
  <si>
    <t>IV. РОЗРАХУНОК ЗАГАЛЬНОГО РИЗИКУ</t>
  </si>
  <si>
    <t>Показник</t>
  </si>
  <si>
    <t>Клітинка</t>
  </si>
  <si>
    <t>Формула</t>
  </si>
  <si>
    <t>Етапи розрахунку специфічного ризику інструментів:</t>
  </si>
  <si>
    <t xml:space="preserve">1. Розмістити інструменти у кошиках за типом емітента, рейтингом емітента та терміном до погашення </t>
  </si>
  <si>
    <t>2. Зважити інструменти на відповідні ваги ризику</t>
  </si>
  <si>
    <t>3. Сукупний розмір специфічного ризику дорівнюватиме сумі зважених на ризик позицій.</t>
  </si>
  <si>
    <t>Розмір загального процентного ризику</t>
  </si>
  <si>
    <t>Відкрита позиція</t>
  </si>
  <si>
    <t>Акції підприємства</t>
  </si>
  <si>
    <t>Облігації підприємства</t>
  </si>
  <si>
    <t>XYZ</t>
  </si>
  <si>
    <t>ABC</t>
  </si>
  <si>
    <t>Казначейство США</t>
  </si>
  <si>
    <t>Процентна ставка</t>
  </si>
  <si>
    <t>Міністерство фінансів України</t>
  </si>
  <si>
    <t>AAA</t>
  </si>
  <si>
    <t>Чутливість до ризику</t>
  </si>
  <si>
    <t>Процентний</t>
  </si>
  <si>
    <t>Фондовий</t>
  </si>
  <si>
    <t>Валютний</t>
  </si>
  <si>
    <t>Кредитний рейтинг</t>
  </si>
  <si>
    <t>ІНФОРМАЦІЯ ПРО ТОРГОВИЙ ПОРТФЕЛЬ БАНКУ</t>
  </si>
  <si>
    <t>Ваше завдання - визначити до яких типів ринкового ризику чутливі інструменти у портфелі.</t>
  </si>
  <si>
    <t>Товарний</t>
  </si>
  <si>
    <t>НБУ та органи виконавчої влади України (у грн)</t>
  </si>
  <si>
    <t>Орган виконавчої влади влади</t>
  </si>
  <si>
    <t>В-</t>
  </si>
  <si>
    <t>Перевірка</t>
  </si>
  <si>
    <t>6 років</t>
  </si>
  <si>
    <t>3.5 років</t>
  </si>
  <si>
    <t>Процентний ризик</t>
  </si>
  <si>
    <t>Фондовий ризик</t>
  </si>
  <si>
    <t>Товарний ризик</t>
  </si>
  <si>
    <t>Обсяг</t>
  </si>
  <si>
    <t>Коефіцієнт масштабування</t>
  </si>
  <si>
    <t>Валютний ризик</t>
  </si>
  <si>
    <t>Розмір Ринкового ризику</t>
  </si>
  <si>
    <t>Ключ</t>
  </si>
  <si>
    <t>РОЗРАХУНОК РОЗМІРУ РИНКОВОГО РИЗИКУ БАНКУ</t>
  </si>
  <si>
    <t>Складові ризику</t>
  </si>
  <si>
    <t>Розмір ринокового ризику</t>
  </si>
  <si>
    <t>розрахунок ринкового ризику банку</t>
  </si>
  <si>
    <t>У результаті Ви отримаєте перелік інструментів, які у подальшому включаються у розрахунок відповідного типу ризику.</t>
  </si>
  <si>
    <t>3. Загальний ризик відображає чутливість торгових позицій банку до загального рівня процентних ставок в економіці.</t>
  </si>
  <si>
    <r>
      <t xml:space="preserve">1. Ознайомтесь з гіпотетичним торговим портфелем банку на вкладці </t>
    </r>
    <r>
      <rPr>
        <b/>
        <sz val="11"/>
        <color theme="1"/>
        <rFont val="Arial"/>
        <family val="2"/>
        <charset val="204"/>
      </rPr>
      <t>"Портфель"</t>
    </r>
    <r>
      <rPr>
        <sz val="11"/>
        <color theme="1"/>
        <rFont val="Arial"/>
        <family val="2"/>
        <charset val="204"/>
      </rPr>
      <t>. Визначте до якого з типів ринкового ризику є чутливими позиції банку.</t>
    </r>
  </si>
  <si>
    <r>
      <t xml:space="preserve">2. Процентний ризик торгової книги дорівнює сумі </t>
    </r>
    <r>
      <rPr>
        <b/>
        <sz val="11"/>
        <color theme="1"/>
        <rFont val="Arial"/>
        <family val="2"/>
        <charset val="204"/>
      </rPr>
      <t>специфічного ризику та загального ризику</t>
    </r>
    <r>
      <rPr>
        <sz val="11"/>
        <color theme="1"/>
        <rFont val="Arial"/>
        <family val="2"/>
        <charset val="204"/>
      </rPr>
      <t>.</t>
    </r>
  </si>
  <si>
    <r>
      <t xml:space="preserve">Специфічний ризик відображає чутливість торгових позицій банку до характеристик емітента боргових інструментів. Його необхідно розрахувати на вкладці </t>
    </r>
    <r>
      <rPr>
        <b/>
        <sz val="11"/>
        <color theme="1"/>
        <rFont val="Arial"/>
        <family val="2"/>
        <charset val="204"/>
      </rPr>
      <t>"Специфічний ризик"</t>
    </r>
    <r>
      <rPr>
        <sz val="11"/>
        <color theme="1"/>
        <rFont val="Arial"/>
        <family val="2"/>
        <charset val="204"/>
      </rPr>
      <t xml:space="preserve">. </t>
    </r>
  </si>
  <si>
    <r>
      <t xml:space="preserve">Розрахуйте загальний компонент процентного ризику на вкладці </t>
    </r>
    <r>
      <rPr>
        <b/>
        <sz val="11"/>
        <color theme="1"/>
        <rFont val="Arial"/>
        <family val="2"/>
        <charset val="204"/>
      </rPr>
      <t>"Загальний ризик"</t>
    </r>
    <r>
      <rPr>
        <sz val="11"/>
        <color theme="1"/>
        <rFont val="Arial"/>
        <family val="2"/>
        <charset val="204"/>
      </rPr>
      <t>.</t>
    </r>
  </si>
  <si>
    <r>
      <t xml:space="preserve">4. На вкладці </t>
    </r>
    <r>
      <rPr>
        <b/>
        <sz val="11"/>
        <color theme="1"/>
        <rFont val="Arial"/>
        <family val="2"/>
        <charset val="204"/>
      </rPr>
      <t>"Розмір ринкового ризику"</t>
    </r>
    <r>
      <rPr>
        <sz val="11"/>
        <color theme="1"/>
        <rFont val="Arial"/>
        <family val="2"/>
        <charset val="204"/>
      </rPr>
      <t xml:space="preserve"> на основі попередніх розрахунків та гіпотетичних даних щодо інших складових ринкового ризику розрахуйте Розмір Ринкового ризику банку.</t>
    </r>
  </si>
  <si>
    <r>
      <rPr>
        <sz val="11"/>
        <color rgb="FFFF0000"/>
        <rFont val="Arial"/>
        <family val="2"/>
        <charset val="204"/>
      </rPr>
      <t xml:space="preserve">Важливо: </t>
    </r>
    <r>
      <rPr>
        <sz val="11"/>
        <color theme="1"/>
        <rFont val="Arial"/>
        <family val="2"/>
        <charset val="204"/>
      </rPr>
      <t>чиста процентна позиція торгової книги у розрахунку горизонтального та вертикального виключень є ідентичними</t>
    </r>
  </si>
  <si>
    <t>Прості привілейовані акції</t>
  </si>
  <si>
    <t>Банківські метали (не золото)</t>
  </si>
  <si>
    <t>DEF</t>
  </si>
  <si>
    <t>Фондовий індекс S&amp;P500</t>
  </si>
  <si>
    <t>B-</t>
  </si>
  <si>
    <t>6.5 років</t>
  </si>
  <si>
    <t>3.2 роки</t>
  </si>
  <si>
    <t>Коефіцієнт вертикального виключення</t>
  </si>
  <si>
    <t>1. Зважити узгоджні позиції у часових діапазонах на коефіцієнт вертикального виключення.</t>
  </si>
  <si>
    <t>2. Розрахувати вертикальне виключення як суму значень отриманих на попередньому етапі.</t>
  </si>
  <si>
    <t>10 років</t>
  </si>
  <si>
    <r>
      <rPr>
        <sz val="11"/>
        <color rgb="FFFF0000"/>
        <rFont val="Arial"/>
        <family val="2"/>
        <charset val="204"/>
      </rPr>
      <t xml:space="preserve">Важливо: </t>
    </r>
    <r>
      <rPr>
        <sz val="11"/>
        <color theme="1"/>
        <rFont val="Arial"/>
        <family val="2"/>
        <charset val="204"/>
      </rPr>
      <t>Між зонами 1 та 3 відсутні узгоджені позиції, тому горизонтальне виключення - 0.</t>
    </r>
  </si>
  <si>
    <t xml:space="preserve">Для розрахунків почергово переходьте між розрахунковими вкладками заповнюючи клітинки, що позначені*: </t>
  </si>
  <si>
    <t xml:space="preserve">у цих клітинках необхідно вписати формулу, що відповідає логіці розрахунку показника. </t>
  </si>
  <si>
    <t>Завдання:</t>
  </si>
  <si>
    <t>J7+J8</t>
  </si>
  <si>
    <t>F31</t>
  </si>
  <si>
    <t>F31*E31</t>
  </si>
  <si>
    <t>G31</t>
  </si>
  <si>
    <t>SUM(G23:G38)</t>
  </si>
  <si>
    <t>G40</t>
  </si>
  <si>
    <t>ABS(J12)</t>
  </si>
  <si>
    <t>F28</t>
  </si>
  <si>
    <t>Довга позиція за облігацією 1</t>
  </si>
  <si>
    <t>E28</t>
  </si>
  <si>
    <t>=H7</t>
  </si>
  <si>
    <t>Інструмент 1 має термін до погашення 2 місяці та купон більше 3%</t>
  </si>
  <si>
    <t>L28</t>
  </si>
  <si>
    <t>=J28*C28</t>
  </si>
  <si>
    <t>Зважена довга позиція = Довга позиція * Вага ризику</t>
  </si>
  <si>
    <t>E57</t>
  </si>
  <si>
    <t>=MIN(C57,D57)*$H$49</t>
  </si>
  <si>
    <t>Вертикальне виключення = Узгоджена позиція * Коефіцієнт вертикального виключення</t>
  </si>
  <si>
    <t>D73</t>
  </si>
  <si>
    <t>=SUMIF(N27:N30,"&gt;0",N27:N30)</t>
  </si>
  <si>
    <t>Довга позиція включає лише додатні значення</t>
  </si>
  <si>
    <t>Узгоджена позиція всередині зони</t>
  </si>
  <si>
    <t>F93</t>
  </si>
  <si>
    <t>0</t>
  </si>
  <si>
    <t>Узгоджена позиція виникає лише тоді, коли у зоні присутня і довга, і коротка позиція</t>
  </si>
  <si>
    <t>Горизонтальне виключення всередині зони</t>
  </si>
  <si>
    <t>H93</t>
  </si>
  <si>
    <t>=F93*G93</t>
  </si>
  <si>
    <t>Горизонтальне виключення = Узгоджена позиція * Коефіцієнт горизонтального виключення</t>
  </si>
  <si>
    <t>Залишкова позиція</t>
  </si>
  <si>
    <t>J101</t>
  </si>
  <si>
    <t>=C101-E101</t>
  </si>
  <si>
    <t>Після узгодження у зоні не залишається позиції</t>
  </si>
  <si>
    <t>E124</t>
  </si>
  <si>
    <t>=H96+G101+G109+G116</t>
  </si>
  <si>
    <t>Загальне горизонтальне виключення є сумою розрахованих горизонтальних виключень</t>
  </si>
  <si>
    <t>Розмір ринкового ризику</t>
  </si>
  <si>
    <t>C10</t>
  </si>
  <si>
    <t>=SUMPRODUCT(C5:C8,D5:D8)</t>
  </si>
  <si>
    <t>Для розрахунку береться абсолютне значення позиції в одному типі інструментів</t>
  </si>
  <si>
    <t>Для розрахунку позиції в одному типі інструментів додаються</t>
  </si>
  <si>
    <t>Для розрахунку специфічного ризику необхідно зважити позиції на ризик</t>
  </si>
  <si>
    <t>Специфічний ризик дорівнює сумі зважених на ризик позицій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</si>
</sst>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\ _₴;[Red]\-#,##0.00\ _₴"/>
    <numFmt numFmtId="165" formatCode="0_ ;[Red]\-0\ "/>
    <numFmt numFmtId="166" formatCode="#,##0\ _₴;[Red]\-#,##0\ _₴"/>
    <numFmt numFmtId="167" formatCode="#,##0.00_ ;[Red]\-#,##0.00\ 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5"/>
      <color rgb="FF00559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0"/>
      <name val="Calibri"/>
      <family val="2"/>
      <scheme val="minor"/>
    </font>
    <font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theme="4"/>
      <name val="Arial"/>
      <family val="2"/>
      <charset val="204"/>
    </font>
    <font>
      <b/>
      <sz val="11"/>
      <color theme="8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/>
      <name val="Arial"/>
      <family val="2"/>
      <charset val="204"/>
    </font>
    <font>
      <sz val="10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rgb="FF00559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ck">
        <color rgb="FF005591"/>
      </bottom>
      <diagonal/>
    </border>
    <border>
      <left/>
      <right style="hair">
        <color rgb="FF8C969B"/>
      </right>
      <top/>
      <bottom/>
      <diagonal/>
    </border>
    <border>
      <left style="hair">
        <color rgb="FF8C969B"/>
      </left>
      <right style="hair">
        <color rgb="FF8C969B"/>
      </right>
      <top style="hair">
        <color rgb="FF8C969B"/>
      </top>
      <bottom style="hair">
        <color rgb="FF8C969B"/>
      </bottom>
      <diagonal/>
    </border>
    <border>
      <left/>
      <right/>
      <top/>
      <bottom style="thick">
        <color theme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9" fillId="12" borderId="0" applyNumberFormat="0" applyBorder="0" applyAlignment="0" applyProtection="0"/>
  </cellStyleXfs>
  <cellXfs count="142">
    <xf numFmtId="0" fontId="0" fillId="0" borderId="0" xfId="0"/>
    <xf numFmtId="0" fontId="5" fillId="2" borderId="0" xfId="0" applyFont="1" applyFill="1"/>
    <xf numFmtId="0" fontId="6" fillId="2" borderId="0" xfId="0" applyFont="1" applyFill="1"/>
    <xf numFmtId="3" fontId="7" fillId="2" borderId="0" xfId="0" applyNumberFormat="1" applyFont="1" applyFill="1" applyBorder="1" applyAlignment="1">
      <alignment horizontal="left"/>
    </xf>
    <xf numFmtId="0" fontId="4" fillId="2" borderId="12" xfId="3" applyFont="1" applyFill="1" applyBorder="1"/>
    <xf numFmtId="0" fontId="5" fillId="2" borderId="12" xfId="0" applyFont="1" applyFill="1" applyBorder="1"/>
    <xf numFmtId="165" fontId="5" fillId="2" borderId="0" xfId="0" applyNumberFormat="1" applyFont="1" applyFill="1"/>
    <xf numFmtId="166" fontId="5" fillId="2" borderId="0" xfId="0" applyNumberFormat="1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Border="1" applyAlignment="1"/>
    <xf numFmtId="49" fontId="6" fillId="2" borderId="0" xfId="0" applyNumberFormat="1" applyFont="1" applyFill="1"/>
    <xf numFmtId="0" fontId="11" fillId="2" borderId="0" xfId="0" applyFont="1" applyFill="1"/>
    <xf numFmtId="0" fontId="5" fillId="2" borderId="0" xfId="0" applyFont="1" applyFill="1" applyBorder="1" applyAlignment="1">
      <alignment horizontal="left" vertical="center"/>
    </xf>
    <xf numFmtId="3" fontId="10" fillId="2" borderId="11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10" fillId="9" borderId="0" xfId="0" applyNumberFormat="1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horizontal="left"/>
    </xf>
    <xf numFmtId="0" fontId="5" fillId="2" borderId="0" xfId="0" applyFont="1" applyFill="1" applyAlignment="1"/>
    <xf numFmtId="0" fontId="12" fillId="2" borderId="0" xfId="0" applyFont="1" applyFill="1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10" fontId="5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10" fontId="5" fillId="2" borderId="0" xfId="0" applyNumberFormat="1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/>
    </xf>
    <xf numFmtId="165" fontId="12" fillId="2" borderId="0" xfId="0" applyNumberFormat="1" applyFont="1" applyFill="1"/>
    <xf numFmtId="166" fontId="12" fillId="2" borderId="0" xfId="0" applyNumberFormat="1" applyFont="1" applyFill="1"/>
    <xf numFmtId="165" fontId="13" fillId="2" borderId="0" xfId="0" applyNumberFormat="1" applyFont="1" applyFill="1" applyAlignment="1">
      <alignment horizontal="right"/>
    </xf>
    <xf numFmtId="165" fontId="12" fillId="2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0" fontId="5" fillId="2" borderId="3" xfId="1" applyNumberFormat="1" applyFont="1" applyFill="1" applyBorder="1" applyAlignment="1">
      <alignment horizontal="center" vertical="center" wrapText="1"/>
    </xf>
    <xf numFmtId="165" fontId="5" fillId="6" borderId="3" xfId="2" applyNumberFormat="1" applyFont="1" applyFill="1" applyBorder="1" applyAlignment="1">
      <alignment vertical="center"/>
    </xf>
    <xf numFmtId="165" fontId="5" fillId="6" borderId="3" xfId="2" applyNumberFormat="1" applyFont="1" applyFill="1" applyBorder="1" applyAlignment="1">
      <alignment horizontal="right" vertical="center"/>
    </xf>
    <xf numFmtId="165" fontId="5" fillId="0" borderId="3" xfId="0" applyNumberFormat="1" applyFont="1" applyBorder="1" applyAlignment="1">
      <alignment horizontal="center" vertical="center" wrapText="1"/>
    </xf>
    <xf numFmtId="10" fontId="5" fillId="7" borderId="3" xfId="1" applyNumberFormat="1" applyFont="1" applyFill="1" applyBorder="1" applyAlignment="1">
      <alignment horizontal="center" vertical="center" wrapText="1"/>
    </xf>
    <xf numFmtId="165" fontId="5" fillId="7" borderId="3" xfId="2" applyNumberFormat="1" applyFont="1" applyFill="1" applyBorder="1" applyAlignment="1">
      <alignment vertical="center"/>
    </xf>
    <xf numFmtId="165" fontId="5" fillId="7" borderId="3" xfId="2" applyNumberFormat="1" applyFont="1" applyFill="1" applyBorder="1" applyAlignment="1">
      <alignment horizontal="right" vertical="center"/>
    </xf>
    <xf numFmtId="10" fontId="5" fillId="2" borderId="4" xfId="1" applyNumberFormat="1" applyFont="1" applyFill="1" applyBorder="1" applyAlignment="1">
      <alignment horizontal="center" vertical="center" wrapText="1"/>
    </xf>
    <xf numFmtId="165" fontId="5" fillId="6" borderId="4" xfId="2" applyNumberFormat="1" applyFont="1" applyFill="1" applyBorder="1" applyAlignment="1">
      <alignment vertical="center"/>
    </xf>
    <xf numFmtId="166" fontId="15" fillId="2" borderId="0" xfId="0" applyNumberFormat="1" applyFont="1" applyFill="1"/>
    <xf numFmtId="166" fontId="12" fillId="2" borderId="3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/>
    </xf>
    <xf numFmtId="10" fontId="5" fillId="2" borderId="3" xfId="1" applyNumberFormat="1" applyFont="1" applyFill="1" applyBorder="1" applyAlignment="1">
      <alignment horizontal="center"/>
    </xf>
    <xf numFmtId="166" fontId="5" fillId="9" borderId="3" xfId="0" applyNumberFormat="1" applyFont="1" applyFill="1" applyBorder="1" applyAlignment="1">
      <alignment horizontal="center"/>
    </xf>
    <xf numFmtId="166" fontId="5" fillId="2" borderId="3" xfId="2" applyNumberFormat="1" applyFont="1" applyFill="1" applyBorder="1"/>
    <xf numFmtId="166" fontId="5" fillId="10" borderId="3" xfId="0" applyNumberFormat="1" applyFont="1" applyFill="1" applyBorder="1" applyAlignment="1">
      <alignment horizontal="center"/>
    </xf>
    <xf numFmtId="166" fontId="5" fillId="11" borderId="3" xfId="0" applyNumberFormat="1" applyFont="1" applyFill="1" applyBorder="1" applyAlignment="1">
      <alignment horizontal="center"/>
    </xf>
    <xf numFmtId="166" fontId="5" fillId="8" borderId="3" xfId="0" applyNumberFormat="1" applyFont="1" applyFill="1" applyBorder="1"/>
    <xf numFmtId="166" fontId="5" fillId="2" borderId="0" xfId="0" applyNumberFormat="1" applyFont="1" applyFill="1" applyBorder="1" applyAlignment="1">
      <alignment horizontal="center"/>
    </xf>
    <xf numFmtId="166" fontId="5" fillId="2" borderId="0" xfId="2" applyNumberFormat="1" applyFont="1" applyFill="1" applyBorder="1"/>
    <xf numFmtId="166" fontId="5" fillId="2" borderId="0" xfId="0" applyNumberFormat="1" applyFont="1" applyFill="1" applyBorder="1"/>
    <xf numFmtId="4" fontId="14" fillId="3" borderId="3" xfId="0" applyNumberFormat="1" applyFont="1" applyFill="1" applyBorder="1"/>
    <xf numFmtId="43" fontId="5" fillId="2" borderId="3" xfId="2" applyFont="1" applyFill="1" applyBorder="1"/>
    <xf numFmtId="164" fontId="5" fillId="2" borderId="0" xfId="2" applyNumberFormat="1" applyFont="1" applyFill="1" applyBorder="1"/>
    <xf numFmtId="164" fontId="14" fillId="3" borderId="3" xfId="0" applyNumberFormat="1" applyFont="1" applyFill="1" applyBorder="1"/>
    <xf numFmtId="166" fontId="16" fillId="5" borderId="0" xfId="0" applyNumberFormat="1" applyFont="1" applyFill="1"/>
    <xf numFmtId="166" fontId="12" fillId="2" borderId="3" xfId="0" applyNumberFormat="1" applyFont="1" applyFill="1" applyBorder="1" applyAlignment="1">
      <alignment horizontal="center" vertical="center"/>
    </xf>
    <xf numFmtId="166" fontId="12" fillId="2" borderId="3" xfId="0" applyNumberFormat="1" applyFont="1" applyFill="1" applyBorder="1" applyAlignment="1">
      <alignment horizontal="center"/>
    </xf>
    <xf numFmtId="166" fontId="12" fillId="2" borderId="0" xfId="0" applyNumberFormat="1" applyFont="1" applyFill="1" applyAlignment="1">
      <alignment horizontal="center"/>
    </xf>
    <xf numFmtId="164" fontId="5" fillId="2" borderId="3" xfId="0" applyNumberFormat="1" applyFont="1" applyFill="1" applyBorder="1"/>
    <xf numFmtId="164" fontId="12" fillId="2" borderId="3" xfId="0" applyNumberFormat="1" applyFont="1" applyFill="1" applyBorder="1"/>
    <xf numFmtId="166" fontId="12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/>
    <xf numFmtId="164" fontId="5" fillId="4" borderId="3" xfId="0" applyNumberFormat="1" applyFont="1" applyFill="1" applyBorder="1"/>
    <xf numFmtId="164" fontId="14" fillId="3" borderId="3" xfId="2" applyNumberFormat="1" applyFont="1" applyFill="1" applyBorder="1" applyAlignment="1">
      <alignment vertical="center" wrapText="1"/>
    </xf>
    <xf numFmtId="167" fontId="5" fillId="2" borderId="3" xfId="2" applyNumberFormat="1" applyFont="1" applyFill="1" applyBorder="1"/>
    <xf numFmtId="164" fontId="12" fillId="2" borderId="3" xfId="0" applyNumberFormat="1" applyFont="1" applyFill="1" applyBorder="1" applyAlignment="1">
      <alignment horizontal="center" vertical="center"/>
    </xf>
    <xf numFmtId="0" fontId="18" fillId="13" borderId="1" xfId="4" applyFont="1" applyFill="1" applyBorder="1"/>
    <xf numFmtId="0" fontId="5" fillId="2" borderId="1" xfId="0" applyFont="1" applyFill="1" applyBorder="1"/>
    <xf numFmtId="165" fontId="5" fillId="4" borderId="3" xfId="2" applyNumberFormat="1" applyFont="1" applyFill="1" applyBorder="1" applyAlignment="1">
      <alignment horizontal="right" vertical="center"/>
    </xf>
    <xf numFmtId="165" fontId="14" fillId="4" borderId="3" xfId="2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horizontal="center" vertical="center"/>
    </xf>
    <xf numFmtId="166" fontId="12" fillId="2" borderId="3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6" fillId="9" borderId="0" xfId="0" applyFont="1" applyFill="1"/>
    <xf numFmtId="0" fontId="5" fillId="4" borderId="3" xfId="0" applyFont="1" applyFill="1" applyBorder="1" applyAlignment="1">
      <alignment horizontal="center" vertical="center"/>
    </xf>
    <xf numFmtId="3" fontId="15" fillId="9" borderId="0" xfId="0" applyNumberFormat="1" applyFont="1" applyFill="1" applyBorder="1" applyAlignment="1">
      <alignment horizontal="left"/>
    </xf>
    <xf numFmtId="0" fontId="15" fillId="9" borderId="0" xfId="0" applyFont="1" applyFill="1"/>
    <xf numFmtId="0" fontId="21" fillId="2" borderId="9" xfId="3" applyFont="1" applyFill="1" applyBorder="1"/>
    <xf numFmtId="3" fontId="10" fillId="4" borderId="11" xfId="0" applyNumberFormat="1" applyFont="1" applyFill="1" applyBorder="1" applyAlignment="1">
      <alignment horizontal="left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3" fontId="7" fillId="2" borderId="0" xfId="0" applyNumberFormat="1" applyFont="1" applyFill="1" applyBorder="1" applyAlignment="1">
      <alignment horizontal="right"/>
    </xf>
    <xf numFmtId="2" fontId="5" fillId="4" borderId="1" xfId="0" applyNumberFormat="1" applyFont="1" applyFill="1" applyBorder="1"/>
    <xf numFmtId="166" fontId="5" fillId="4" borderId="3" xfId="2" applyNumberFormat="1" applyFont="1" applyFill="1" applyBorder="1"/>
    <xf numFmtId="43" fontId="5" fillId="4" borderId="3" xfId="2" applyFont="1" applyFill="1" applyBorder="1"/>
    <xf numFmtId="166" fontId="12" fillId="2" borderId="0" xfId="0" applyNumberFormat="1" applyFont="1" applyFill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 wrapText="1"/>
    </xf>
    <xf numFmtId="164" fontId="12" fillId="4" borderId="3" xfId="0" applyNumberFormat="1" applyFont="1" applyFill="1" applyBorder="1"/>
    <xf numFmtId="164" fontId="12" fillId="2" borderId="3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5" fontId="12" fillId="2" borderId="6" xfId="0" applyNumberFormat="1" applyFont="1" applyFill="1" applyBorder="1" applyAlignment="1">
      <alignment horizontal="center" vertical="center" wrapText="1"/>
    </xf>
    <xf numFmtId="165" fontId="12" fillId="2" borderId="7" xfId="0" applyNumberFormat="1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4" fillId="2" borderId="6" xfId="2" applyNumberFormat="1" applyFont="1" applyFill="1" applyBorder="1" applyAlignment="1">
      <alignment horizontal="left" vertical="center" wrapText="1"/>
    </xf>
    <xf numFmtId="165" fontId="14" fillId="2" borderId="7" xfId="2" applyNumberFormat="1" applyFont="1" applyFill="1" applyBorder="1" applyAlignment="1">
      <alignment horizontal="left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/>
    </xf>
    <xf numFmtId="164" fontId="20" fillId="2" borderId="3" xfId="0" applyNumberFormat="1" applyFont="1" applyFill="1" applyBorder="1" applyAlignment="1">
      <alignment horizontal="center"/>
    </xf>
    <xf numFmtId="166" fontId="5" fillId="2" borderId="14" xfId="0" applyNumberFormat="1" applyFont="1" applyFill="1" applyBorder="1" applyAlignment="1">
      <alignment horizontal="left" wrapText="1"/>
    </xf>
    <xf numFmtId="166" fontId="5" fillId="2" borderId="3" xfId="0" applyNumberFormat="1" applyFont="1" applyFill="1" applyBorder="1" applyAlignment="1">
      <alignment horizontal="left"/>
    </xf>
    <xf numFmtId="166" fontId="14" fillId="2" borderId="6" xfId="2" applyNumberFormat="1" applyFont="1" applyFill="1" applyBorder="1" applyAlignment="1">
      <alignment horizontal="left" vertical="center" wrapText="1"/>
    </xf>
    <xf numFmtId="166" fontId="14" fillId="2" borderId="7" xfId="2" applyNumberFormat="1" applyFont="1" applyFill="1" applyBorder="1" applyAlignment="1">
      <alignment horizontal="left" vertical="center" wrapText="1"/>
    </xf>
    <xf numFmtId="166" fontId="12" fillId="2" borderId="3" xfId="0" applyNumberFormat="1" applyFont="1" applyFill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center" vertical="center"/>
    </xf>
    <xf numFmtId="164" fontId="5" fillId="4" borderId="3" xfId="2" applyNumberFormat="1" applyFont="1" applyFill="1" applyBorder="1" applyAlignment="1">
      <alignment horizontal="center" vertical="center"/>
    </xf>
    <xf numFmtId="166" fontId="12" fillId="2" borderId="3" xfId="0" applyNumberFormat="1" applyFont="1" applyFill="1" applyBorder="1" applyAlignment="1">
      <alignment horizontal="center" vertical="center" wrapText="1"/>
    </xf>
    <xf numFmtId="166" fontId="12" fillId="2" borderId="4" xfId="0" applyNumberFormat="1" applyFont="1" applyFill="1" applyBorder="1" applyAlignment="1">
      <alignment horizontal="center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/>
    </xf>
    <xf numFmtId="166" fontId="20" fillId="10" borderId="4" xfId="0" applyNumberFormat="1" applyFont="1" applyFill="1" applyBorder="1" applyAlignment="1">
      <alignment horizontal="center" wrapText="1"/>
    </xf>
    <xf numFmtId="166" fontId="20" fillId="10" borderId="5" xfId="0" applyNumberFormat="1" applyFont="1" applyFill="1" applyBorder="1" applyAlignment="1">
      <alignment horizontal="center" wrapText="1"/>
    </xf>
    <xf numFmtId="9" fontId="5" fillId="10" borderId="4" xfId="1" applyFont="1" applyFill="1" applyBorder="1" applyAlignment="1">
      <alignment horizontal="center" vertical="center" wrapText="1"/>
    </xf>
    <xf numFmtId="9" fontId="5" fillId="10" borderId="5" xfId="1" applyFont="1" applyFill="1" applyBorder="1" applyAlignment="1">
      <alignment horizontal="center" vertical="center" wrapText="1"/>
    </xf>
    <xf numFmtId="166" fontId="12" fillId="2" borderId="6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left"/>
    </xf>
  </cellXfs>
  <cellStyles count="5">
    <cellStyle name="Heading 1" xfId="3"/>
    <cellStyle name="Акцентування1" xfId="4" builtinId="29"/>
    <cellStyle name="Відсотковий" xfId="1" builtinId="5"/>
    <cellStyle name="Звичайний" xfId="0" builtinId="0"/>
    <cellStyle name="Фінансовий" xfId="2" builtinId="3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</xdr:row>
      <xdr:rowOff>127000</xdr:rowOff>
    </xdr:from>
    <xdr:to>
      <xdr:col>12</xdr:col>
      <xdr:colOff>88900</xdr:colOff>
      <xdr:row>10</xdr:row>
      <xdr:rowOff>160937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7936F-8AA6-1249-A9B6-F875EA69D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7300" y="571500"/>
          <a:ext cx="6045200" cy="1456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NBU">
      <a:dk1>
        <a:sysClr val="windowText" lastClr="000000"/>
      </a:dk1>
      <a:lt1>
        <a:sysClr val="window" lastClr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26"/>
  <sheetViews>
    <sheetView tabSelected="1" zoomScaleNormal="100" workbookViewId="0">
      <selection activeCell="A13" sqref="A13"/>
    </sheetView>
  </sheetViews>
  <sheetFormatPr defaultColWidth="8.77734375" defaultRowHeight="13.8" x14ac:dyDescent="0.25"/>
  <cols>
    <col min="1" max="1" width="13.109375" style="1" customWidth="1"/>
    <col min="2" max="2" width="25.44140625" style="1" customWidth="1"/>
    <col min="3" max="3" width="10.109375" style="1" customWidth="1"/>
    <col min="4" max="4" width="9.6640625" style="1" customWidth="1"/>
    <col min="5" max="16384" width="8.77734375" style="1"/>
  </cols>
  <sheetData>
    <row r="1" spans="1:11" ht="14.4" thickBot="1" x14ac:dyDescent="0.3">
      <c r="A1" s="88" t="s">
        <v>100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4" thickTop="1" x14ac:dyDescent="0.25"/>
    <row r="3" spans="1:11" x14ac:dyDescent="0.25">
      <c r="A3" s="102" t="s">
        <v>99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5" spans="1:11" x14ac:dyDescent="0.25">
      <c r="A5" s="12" t="s">
        <v>95</v>
      </c>
    </row>
    <row r="6" spans="1:11" x14ac:dyDescent="0.25">
      <c r="A6" s="12"/>
    </row>
    <row r="7" spans="1:11" x14ac:dyDescent="0.25">
      <c r="A7" s="13" t="s">
        <v>97</v>
      </c>
      <c r="B7" s="14" t="s">
        <v>101</v>
      </c>
      <c r="C7" s="1" t="s">
        <v>102</v>
      </c>
    </row>
    <row r="8" spans="1:11" x14ac:dyDescent="0.25">
      <c r="A8" s="15" t="s">
        <v>96</v>
      </c>
      <c r="B8" s="14" t="s">
        <v>89</v>
      </c>
      <c r="C8" s="1" t="s">
        <v>103</v>
      </c>
    </row>
    <row r="9" spans="1:11" x14ac:dyDescent="0.25">
      <c r="A9" s="15"/>
      <c r="B9" s="14" t="s">
        <v>90</v>
      </c>
      <c r="C9" s="1" t="s">
        <v>104</v>
      </c>
    </row>
    <row r="10" spans="1:11" x14ac:dyDescent="0.25">
      <c r="A10" s="16"/>
      <c r="B10" s="14" t="s">
        <v>164</v>
      </c>
      <c r="C10" s="1" t="s">
        <v>165</v>
      </c>
    </row>
    <row r="11" spans="1:11" x14ac:dyDescent="0.25">
      <c r="A11" s="16" t="s">
        <v>98</v>
      </c>
      <c r="B11" s="17" t="s">
        <v>161</v>
      </c>
      <c r="C11" s="1" t="s">
        <v>105</v>
      </c>
    </row>
    <row r="12" spans="1:11" x14ac:dyDescent="0.25">
      <c r="A12" s="13"/>
      <c r="B12" s="18"/>
    </row>
    <row r="13" spans="1:11" x14ac:dyDescent="0.25">
      <c r="A13" s="12" t="s">
        <v>188</v>
      </c>
    </row>
    <row r="14" spans="1:11" x14ac:dyDescent="0.25">
      <c r="A14" s="1" t="s">
        <v>168</v>
      </c>
    </row>
    <row r="15" spans="1:11" x14ac:dyDescent="0.25">
      <c r="A15" s="1" t="s">
        <v>166</v>
      </c>
    </row>
    <row r="16" spans="1:11" x14ac:dyDescent="0.25">
      <c r="A16" s="19" t="s">
        <v>169</v>
      </c>
    </row>
    <row r="17" spans="1:11" x14ac:dyDescent="0.25">
      <c r="A17" s="1" t="s">
        <v>170</v>
      </c>
    </row>
    <row r="18" spans="1:11" x14ac:dyDescent="0.25">
      <c r="A18" s="103" t="s">
        <v>186</v>
      </c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1" x14ac:dyDescent="0.25">
      <c r="A19" s="89"/>
      <c r="B19" s="90" t="s">
        <v>187</v>
      </c>
    </row>
    <row r="20" spans="1:11" x14ac:dyDescent="0.25">
      <c r="A20" s="19" t="s">
        <v>167</v>
      </c>
    </row>
    <row r="21" spans="1:11" x14ac:dyDescent="0.25">
      <c r="A21" s="1" t="s">
        <v>171</v>
      </c>
    </row>
    <row r="22" spans="1:11" x14ac:dyDescent="0.25">
      <c r="A22" s="1" t="s">
        <v>172</v>
      </c>
    </row>
    <row r="24" spans="1:11" x14ac:dyDescent="0.25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x14ac:dyDescent="0.25">
      <c r="B25" s="91"/>
      <c r="C25" s="90"/>
    </row>
    <row r="26" spans="1:11" x14ac:dyDescent="0.25">
      <c r="B26" s="91"/>
    </row>
  </sheetData>
  <mergeCells count="2">
    <mergeCell ref="A3:K3"/>
    <mergeCell ref="A18:J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K20"/>
  <sheetViews>
    <sheetView zoomScaleNormal="100" workbookViewId="0">
      <selection activeCell="C26" sqref="C26"/>
    </sheetView>
  </sheetViews>
  <sheetFormatPr defaultColWidth="10.77734375" defaultRowHeight="13.8" x14ac:dyDescent="0.25"/>
  <cols>
    <col min="1" max="1" width="4.6640625" style="1" customWidth="1"/>
    <col min="2" max="2" width="48" style="1" customWidth="1"/>
    <col min="3" max="3" width="10.77734375" style="1"/>
    <col min="4" max="4" width="18.44140625" style="1" bestFit="1" customWidth="1"/>
    <col min="5" max="5" width="30" style="1" bestFit="1" customWidth="1"/>
    <col min="6" max="8" width="13.44140625" style="1" customWidth="1"/>
    <col min="9" max="9" width="18.33203125" style="1" customWidth="1"/>
    <col min="10" max="10" width="18" style="1" bestFit="1" customWidth="1"/>
    <col min="11" max="11" width="15.6640625" style="1" bestFit="1" customWidth="1"/>
    <col min="12" max="16384" width="10.77734375" style="1"/>
  </cols>
  <sheetData>
    <row r="1" spans="1:11" s="5" customFormat="1" ht="19.8" thickBot="1" x14ac:dyDescent="0.4">
      <c r="A1" s="4" t="s">
        <v>145</v>
      </c>
      <c r="B1" s="4"/>
      <c r="C1" s="4"/>
      <c r="D1" s="4"/>
      <c r="E1" s="4"/>
      <c r="F1" s="4"/>
      <c r="G1" s="4"/>
      <c r="H1" s="4"/>
      <c r="I1" s="4"/>
      <c r="J1" s="4"/>
    </row>
    <row r="2" spans="1:11" ht="14.4" thickTop="1" x14ac:dyDescent="0.25"/>
    <row r="3" spans="1:11" x14ac:dyDescent="0.25">
      <c r="A3" s="1" t="s">
        <v>107</v>
      </c>
    </row>
    <row r="4" spans="1:11" x14ac:dyDescent="0.25">
      <c r="A4" s="1" t="s">
        <v>146</v>
      </c>
    </row>
    <row r="6" spans="1:11" x14ac:dyDescent="0.25">
      <c r="A6" s="20"/>
    </row>
    <row r="7" spans="1:11" ht="28.8" customHeight="1" x14ac:dyDescent="0.25">
      <c r="A7" s="107" t="s">
        <v>106</v>
      </c>
      <c r="B7" s="107" t="s">
        <v>0</v>
      </c>
      <c r="C7" s="107" t="s">
        <v>1</v>
      </c>
      <c r="D7" s="107" t="s">
        <v>144</v>
      </c>
      <c r="E7" s="107" t="s">
        <v>66</v>
      </c>
      <c r="F7" s="107" t="s">
        <v>9</v>
      </c>
      <c r="G7" s="107" t="s">
        <v>137</v>
      </c>
      <c r="H7" s="104" t="s">
        <v>140</v>
      </c>
      <c r="I7" s="105"/>
      <c r="J7" s="105"/>
      <c r="K7" s="106"/>
    </row>
    <row r="8" spans="1:11" x14ac:dyDescent="0.25">
      <c r="A8" s="108"/>
      <c r="B8" s="108"/>
      <c r="C8" s="108"/>
      <c r="D8" s="108"/>
      <c r="E8" s="108"/>
      <c r="F8" s="108"/>
      <c r="G8" s="108"/>
      <c r="H8" s="21" t="s">
        <v>141</v>
      </c>
      <c r="I8" s="21" t="s">
        <v>142</v>
      </c>
      <c r="J8" s="21" t="s">
        <v>143</v>
      </c>
      <c r="K8" s="21" t="s">
        <v>147</v>
      </c>
    </row>
    <row r="9" spans="1:11" x14ac:dyDescent="0.25">
      <c r="A9" s="22">
        <v>1</v>
      </c>
      <c r="B9" s="23" t="s">
        <v>67</v>
      </c>
      <c r="C9" s="21" t="s">
        <v>2</v>
      </c>
      <c r="D9" s="21" t="s">
        <v>93</v>
      </c>
      <c r="E9" s="21" t="s">
        <v>138</v>
      </c>
      <c r="F9" s="21" t="s">
        <v>10</v>
      </c>
      <c r="G9" s="24">
        <v>0.06</v>
      </c>
      <c r="H9" s="85" t="s">
        <v>6</v>
      </c>
      <c r="I9" s="85" t="s">
        <v>6</v>
      </c>
      <c r="J9" s="85" t="s">
        <v>6</v>
      </c>
      <c r="K9" s="85" t="s">
        <v>6</v>
      </c>
    </row>
    <row r="10" spans="1:11" x14ac:dyDescent="0.25">
      <c r="A10" s="22">
        <v>2</v>
      </c>
      <c r="B10" s="23" t="s">
        <v>67</v>
      </c>
      <c r="C10" s="21" t="s">
        <v>2</v>
      </c>
      <c r="D10" s="21" t="s">
        <v>93</v>
      </c>
      <c r="E10" s="21" t="s">
        <v>138</v>
      </c>
      <c r="F10" s="21" t="s">
        <v>153</v>
      </c>
      <c r="G10" s="24">
        <v>8.7499999999999994E-2</v>
      </c>
      <c r="H10" s="21" t="s">
        <v>7</v>
      </c>
      <c r="I10" s="21" t="s">
        <v>8</v>
      </c>
      <c r="J10" s="21" t="s">
        <v>8</v>
      </c>
      <c r="K10" s="21" t="s">
        <v>8</v>
      </c>
    </row>
    <row r="11" spans="1:11" x14ac:dyDescent="0.25">
      <c r="A11" s="22">
        <v>3</v>
      </c>
      <c r="B11" s="23" t="s">
        <v>67</v>
      </c>
      <c r="C11" s="21" t="s">
        <v>4</v>
      </c>
      <c r="D11" s="21" t="s">
        <v>139</v>
      </c>
      <c r="E11" s="21" t="s">
        <v>136</v>
      </c>
      <c r="F11" s="21" t="s">
        <v>184</v>
      </c>
      <c r="G11" s="24">
        <v>7.4999999999999997E-3</v>
      </c>
      <c r="H11" s="21" t="s">
        <v>7</v>
      </c>
      <c r="I11" s="21" t="s">
        <v>8</v>
      </c>
      <c r="J11" s="21" t="s">
        <v>7</v>
      </c>
      <c r="K11" s="21" t="s">
        <v>8</v>
      </c>
    </row>
    <row r="12" spans="1:11" x14ac:dyDescent="0.25">
      <c r="A12" s="22">
        <v>4</v>
      </c>
      <c r="B12" s="23" t="s">
        <v>3</v>
      </c>
      <c r="C12" s="21" t="s">
        <v>4</v>
      </c>
      <c r="D12" s="21" t="s">
        <v>6</v>
      </c>
      <c r="E12" s="21" t="s">
        <v>6</v>
      </c>
      <c r="F12" s="21" t="s">
        <v>6</v>
      </c>
      <c r="G12" s="24" t="s">
        <v>6</v>
      </c>
      <c r="H12" s="21" t="s">
        <v>8</v>
      </c>
      <c r="I12" s="21" t="s">
        <v>8</v>
      </c>
      <c r="J12" s="21" t="s">
        <v>7</v>
      </c>
      <c r="K12" s="21" t="s">
        <v>8</v>
      </c>
    </row>
    <row r="13" spans="1:11" x14ac:dyDescent="0.25">
      <c r="A13" s="22">
        <v>5</v>
      </c>
      <c r="B13" s="23" t="s">
        <v>5</v>
      </c>
      <c r="C13" s="21" t="s">
        <v>6</v>
      </c>
      <c r="D13" s="21" t="s">
        <v>6</v>
      </c>
      <c r="E13" s="21" t="s">
        <v>6</v>
      </c>
      <c r="F13" s="21" t="s">
        <v>6</v>
      </c>
      <c r="G13" s="24" t="s">
        <v>6</v>
      </c>
      <c r="H13" s="21" t="s">
        <v>8</v>
      </c>
      <c r="I13" s="21" t="s">
        <v>8</v>
      </c>
      <c r="J13" s="21" t="s">
        <v>7</v>
      </c>
      <c r="K13" s="21" t="s">
        <v>8</v>
      </c>
    </row>
    <row r="14" spans="1:11" x14ac:dyDescent="0.25">
      <c r="A14" s="22">
        <v>6</v>
      </c>
      <c r="B14" s="23" t="s">
        <v>132</v>
      </c>
      <c r="C14" s="21" t="s">
        <v>2</v>
      </c>
      <c r="D14" s="21" t="s">
        <v>150</v>
      </c>
      <c r="E14" s="21" t="s">
        <v>134</v>
      </c>
      <c r="F14" s="21" t="s">
        <v>6</v>
      </c>
      <c r="G14" s="24" t="s">
        <v>6</v>
      </c>
      <c r="H14" s="85" t="s">
        <v>6</v>
      </c>
      <c r="I14" s="85" t="s">
        <v>6</v>
      </c>
      <c r="J14" s="85" t="s">
        <v>6</v>
      </c>
      <c r="K14" s="85" t="s">
        <v>6</v>
      </c>
    </row>
    <row r="15" spans="1:11" x14ac:dyDescent="0.25">
      <c r="A15" s="22">
        <v>7</v>
      </c>
      <c r="B15" s="23" t="s">
        <v>133</v>
      </c>
      <c r="C15" s="21" t="s">
        <v>2</v>
      </c>
      <c r="D15" s="21" t="s">
        <v>86</v>
      </c>
      <c r="E15" s="21" t="s">
        <v>135</v>
      </c>
      <c r="F15" s="21" t="s">
        <v>152</v>
      </c>
      <c r="G15" s="24">
        <v>0.08</v>
      </c>
      <c r="H15" s="21" t="s">
        <v>7</v>
      </c>
      <c r="I15" s="21" t="s">
        <v>8</v>
      </c>
      <c r="J15" s="21" t="s">
        <v>8</v>
      </c>
      <c r="K15" s="21" t="s">
        <v>8</v>
      </c>
    </row>
    <row r="16" spans="1:11" x14ac:dyDescent="0.25">
      <c r="A16" s="22">
        <v>8</v>
      </c>
      <c r="B16" s="23" t="s">
        <v>174</v>
      </c>
      <c r="C16" s="21" t="s">
        <v>2</v>
      </c>
      <c r="D16" s="21" t="s">
        <v>73</v>
      </c>
      <c r="E16" s="21" t="s">
        <v>176</v>
      </c>
      <c r="F16" s="21" t="s">
        <v>6</v>
      </c>
      <c r="G16" s="24">
        <v>0.1</v>
      </c>
      <c r="H16" s="21" t="s">
        <v>7</v>
      </c>
      <c r="I16" s="21" t="s">
        <v>8</v>
      </c>
      <c r="J16" s="21" t="s">
        <v>8</v>
      </c>
      <c r="K16" s="21" t="s">
        <v>8</v>
      </c>
    </row>
    <row r="17" spans="1:11" x14ac:dyDescent="0.25">
      <c r="A17" s="22">
        <v>9</v>
      </c>
      <c r="B17" s="23" t="s">
        <v>177</v>
      </c>
      <c r="C17" s="21" t="s">
        <v>4</v>
      </c>
      <c r="D17" s="21" t="s">
        <v>6</v>
      </c>
      <c r="E17" s="21" t="s">
        <v>6</v>
      </c>
      <c r="F17" s="21" t="s">
        <v>6</v>
      </c>
      <c r="G17" s="24" t="s">
        <v>6</v>
      </c>
      <c r="H17" s="21" t="s">
        <v>8</v>
      </c>
      <c r="I17" s="21" t="s">
        <v>7</v>
      </c>
      <c r="J17" s="21" t="s">
        <v>7</v>
      </c>
      <c r="K17" s="21" t="s">
        <v>8</v>
      </c>
    </row>
    <row r="18" spans="1:11" x14ac:dyDescent="0.25">
      <c r="A18" s="22">
        <v>10</v>
      </c>
      <c r="B18" s="23" t="s">
        <v>67</v>
      </c>
      <c r="C18" s="21" t="s">
        <v>4</v>
      </c>
      <c r="D18" s="21" t="s">
        <v>93</v>
      </c>
      <c r="E18" s="21" t="s">
        <v>138</v>
      </c>
      <c r="F18" s="21" t="s">
        <v>179</v>
      </c>
      <c r="G18" s="24">
        <v>0.04</v>
      </c>
      <c r="H18" s="21" t="s">
        <v>7</v>
      </c>
      <c r="I18" s="21" t="s">
        <v>8</v>
      </c>
      <c r="J18" s="21" t="s">
        <v>7</v>
      </c>
      <c r="K18" s="21" t="s">
        <v>8</v>
      </c>
    </row>
    <row r="19" spans="1:11" x14ac:dyDescent="0.25">
      <c r="A19" s="22">
        <v>11</v>
      </c>
      <c r="B19" s="23" t="s">
        <v>133</v>
      </c>
      <c r="C19" s="21" t="s">
        <v>2</v>
      </c>
      <c r="D19" s="21" t="s">
        <v>178</v>
      </c>
      <c r="E19" s="21" t="s">
        <v>134</v>
      </c>
      <c r="F19" s="21" t="s">
        <v>180</v>
      </c>
      <c r="G19" s="24">
        <v>0.09</v>
      </c>
      <c r="H19" s="85" t="s">
        <v>6</v>
      </c>
      <c r="I19" s="85" t="s">
        <v>6</v>
      </c>
      <c r="J19" s="85" t="s">
        <v>6</v>
      </c>
      <c r="K19" s="85" t="s">
        <v>6</v>
      </c>
    </row>
    <row r="20" spans="1:11" x14ac:dyDescent="0.25">
      <c r="A20" s="22">
        <v>12</v>
      </c>
      <c r="B20" s="23" t="s">
        <v>175</v>
      </c>
      <c r="C20" s="21" t="s">
        <v>6</v>
      </c>
      <c r="D20" s="21" t="s">
        <v>6</v>
      </c>
      <c r="E20" s="21" t="s">
        <v>6</v>
      </c>
      <c r="F20" s="21" t="s">
        <v>6</v>
      </c>
      <c r="G20" s="24" t="s">
        <v>6</v>
      </c>
      <c r="H20" s="21" t="s">
        <v>8</v>
      </c>
      <c r="I20" s="21" t="s">
        <v>8</v>
      </c>
      <c r="J20" s="21" t="s">
        <v>8</v>
      </c>
      <c r="K20" s="21" t="s">
        <v>7</v>
      </c>
    </row>
  </sheetData>
  <mergeCells count="8">
    <mergeCell ref="H7:K7"/>
    <mergeCell ref="A7:A8"/>
    <mergeCell ref="B7:B8"/>
    <mergeCell ref="C7:C8"/>
    <mergeCell ref="D7:D8"/>
    <mergeCell ref="E7:E8"/>
    <mergeCell ref="F7:F8"/>
    <mergeCell ref="G7:G8"/>
  </mergeCells>
  <conditionalFormatting sqref="H9:K16">
    <cfRule type="cellIs" dxfId="15" priority="8" operator="equal">
      <formula>"Так"</formula>
    </cfRule>
  </conditionalFormatting>
  <conditionalFormatting sqref="H17:K17">
    <cfRule type="cellIs" dxfId="14" priority="3" operator="equal">
      <formula>"Так"</formula>
    </cfRule>
  </conditionalFormatting>
  <conditionalFormatting sqref="H18:K19">
    <cfRule type="cellIs" dxfId="13" priority="1" operator="equal">
      <formula>"Так"</formula>
    </cfRule>
  </conditionalFormatting>
  <conditionalFormatting sqref="H20:K20">
    <cfRule type="cellIs" dxfId="12" priority="4" operator="equal">
      <formula>"Так"</formula>
    </cfRule>
  </conditionalFormatting>
  <dataValidations count="2">
    <dataValidation type="list" allowBlank="1" showInputMessage="1" showErrorMessage="1" sqref="J22:M22">
      <formula1>"Так, Ні"</formula1>
    </dataValidation>
    <dataValidation type="list" showInputMessage="1" showErrorMessage="1" sqref="H9:K20">
      <formula1>"-,Так, Ні"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L42"/>
  <sheetViews>
    <sheetView zoomScaleNormal="100" workbookViewId="0">
      <selection activeCell="H31" sqref="H31"/>
    </sheetView>
  </sheetViews>
  <sheetFormatPr defaultColWidth="8.77734375" defaultRowHeight="13.8" x14ac:dyDescent="0.25"/>
  <cols>
    <col min="1" max="1" width="4.109375" style="6" customWidth="1"/>
    <col min="2" max="2" width="40.77734375" style="6" customWidth="1"/>
    <col min="3" max="3" width="15.109375" style="6" customWidth="1"/>
    <col min="4" max="4" width="23.21875" style="6" customWidth="1"/>
    <col min="5" max="5" width="29.6640625" style="6" bestFit="1" customWidth="1"/>
    <col min="6" max="6" width="11.6640625" style="6" customWidth="1"/>
    <col min="7" max="7" width="15" style="6" customWidth="1"/>
    <col min="8" max="8" width="18.77734375" style="6" customWidth="1"/>
    <col min="9" max="9" width="19.6640625" style="6" customWidth="1"/>
    <col min="10" max="10" width="11.44140625" style="6" customWidth="1"/>
    <col min="11" max="11" width="18.44140625" style="6" bestFit="1" customWidth="1"/>
    <col min="12" max="12" width="16.33203125" style="6" bestFit="1" customWidth="1"/>
    <col min="13" max="13" width="19.109375" style="6" bestFit="1" customWidth="1"/>
    <col min="14" max="14" width="16.6640625" style="6" bestFit="1" customWidth="1"/>
    <col min="15" max="16384" width="8.77734375" style="6"/>
  </cols>
  <sheetData>
    <row r="1" spans="1:12" s="5" customFormat="1" ht="19.8" thickBot="1" x14ac:dyDescent="0.4">
      <c r="A1" s="4" t="s">
        <v>100</v>
      </c>
      <c r="B1" s="4"/>
      <c r="C1" s="4"/>
      <c r="D1" s="4"/>
      <c r="E1" s="4"/>
      <c r="F1" s="4"/>
      <c r="G1" s="4"/>
      <c r="H1" s="4"/>
      <c r="I1" s="4"/>
      <c r="J1" s="4"/>
    </row>
    <row r="2" spans="1:12" ht="14.4" thickTop="1" x14ac:dyDescent="0.25"/>
    <row r="4" spans="1:12" x14ac:dyDescent="0.25">
      <c r="A4" s="20"/>
      <c r="B4" s="1"/>
      <c r="C4" s="1"/>
      <c r="D4" s="1"/>
      <c r="E4" s="1"/>
      <c r="F4" s="1"/>
      <c r="G4" s="1"/>
      <c r="H4" s="1"/>
      <c r="I4" s="1"/>
    </row>
    <row r="5" spans="1:12" ht="28.8" customHeight="1" x14ac:dyDescent="0.25">
      <c r="A5" s="107" t="s">
        <v>106</v>
      </c>
      <c r="B5" s="107" t="s">
        <v>0</v>
      </c>
      <c r="C5" s="107" t="s">
        <v>1</v>
      </c>
      <c r="D5" s="107" t="s">
        <v>144</v>
      </c>
      <c r="E5" s="107" t="s">
        <v>66</v>
      </c>
      <c r="F5" s="107" t="s">
        <v>9</v>
      </c>
      <c r="G5" s="107" t="s">
        <v>137</v>
      </c>
      <c r="H5" s="111" t="s">
        <v>12</v>
      </c>
      <c r="I5" s="111" t="s">
        <v>13</v>
      </c>
      <c r="J5" s="111" t="s">
        <v>131</v>
      </c>
      <c r="K5" s="109" t="s">
        <v>88</v>
      </c>
      <c r="L5" s="110"/>
    </row>
    <row r="6" spans="1:12" x14ac:dyDescent="0.25">
      <c r="A6" s="108"/>
      <c r="B6" s="108"/>
      <c r="C6" s="108"/>
      <c r="D6" s="108"/>
      <c r="E6" s="108"/>
      <c r="F6" s="108"/>
      <c r="G6" s="108"/>
      <c r="H6" s="112"/>
      <c r="I6" s="112"/>
      <c r="J6" s="112"/>
      <c r="K6" s="30" t="s">
        <v>89</v>
      </c>
      <c r="L6" s="30" t="s">
        <v>90</v>
      </c>
    </row>
    <row r="7" spans="1:12" x14ac:dyDescent="0.25">
      <c r="A7" s="22">
        <v>1</v>
      </c>
      <c r="B7" s="23" t="s">
        <v>67</v>
      </c>
      <c r="C7" s="21" t="s">
        <v>2</v>
      </c>
      <c r="D7" s="21" t="str">
        <f>Портфель!D9</f>
        <v>B</v>
      </c>
      <c r="E7" s="21" t="s">
        <v>138</v>
      </c>
      <c r="F7" s="21" t="str">
        <f>Портфель!F9</f>
        <v>2 місяці</v>
      </c>
      <c r="G7" s="24">
        <f>Портфель!G9</f>
        <v>0.06</v>
      </c>
      <c r="H7" s="30">
        <v>75</v>
      </c>
      <c r="I7" s="30">
        <v>0</v>
      </c>
      <c r="J7" s="30">
        <f>H7-I7</f>
        <v>75</v>
      </c>
      <c r="K7" s="21" t="s">
        <v>7</v>
      </c>
      <c r="L7" s="21" t="s">
        <v>7</v>
      </c>
    </row>
    <row r="8" spans="1:12" x14ac:dyDescent="0.25">
      <c r="A8" s="22">
        <v>2</v>
      </c>
      <c r="B8" s="23" t="s">
        <v>67</v>
      </c>
      <c r="C8" s="21" t="s">
        <v>2</v>
      </c>
      <c r="D8" s="21" t="str">
        <f>Портфель!D10</f>
        <v>B</v>
      </c>
      <c r="E8" s="21" t="s">
        <v>138</v>
      </c>
      <c r="F8" s="21" t="str">
        <f>Портфель!F10</f>
        <v>3.5 років</v>
      </c>
      <c r="G8" s="24">
        <f>Портфель!G10</f>
        <v>8.7499999999999994E-2</v>
      </c>
      <c r="H8" s="30">
        <v>0</v>
      </c>
      <c r="I8" s="30">
        <v>50</v>
      </c>
      <c r="J8" s="30">
        <f>H8-I8</f>
        <v>-50</v>
      </c>
      <c r="K8" s="21" t="s">
        <v>7</v>
      </c>
      <c r="L8" s="21" t="s">
        <v>7</v>
      </c>
    </row>
    <row r="9" spans="1:12" x14ac:dyDescent="0.25">
      <c r="A9" s="22">
        <v>3</v>
      </c>
      <c r="B9" s="23" t="s">
        <v>67</v>
      </c>
      <c r="C9" s="21" t="s">
        <v>4</v>
      </c>
      <c r="D9" s="21" t="str">
        <f>Портфель!D11</f>
        <v>AAA</v>
      </c>
      <c r="E9" s="21" t="s">
        <v>136</v>
      </c>
      <c r="F9" s="21" t="str">
        <f>Портфель!F11</f>
        <v>10 років</v>
      </c>
      <c r="G9" s="24">
        <f>Портфель!G11</f>
        <v>7.4999999999999997E-3</v>
      </c>
      <c r="H9" s="30">
        <v>0</v>
      </c>
      <c r="I9" s="30">
        <v>30</v>
      </c>
      <c r="J9" s="30">
        <f>H9-I9</f>
        <v>-30</v>
      </c>
      <c r="K9" s="21" t="s">
        <v>7</v>
      </c>
      <c r="L9" s="21" t="s">
        <v>7</v>
      </c>
    </row>
    <row r="10" spans="1:12" x14ac:dyDescent="0.25">
      <c r="A10" s="22">
        <v>7</v>
      </c>
      <c r="B10" s="23" t="s">
        <v>133</v>
      </c>
      <c r="C10" s="21" t="s">
        <v>2</v>
      </c>
      <c r="D10" s="21" t="str">
        <f>Портфель!D15</f>
        <v>В</v>
      </c>
      <c r="E10" s="21" t="s">
        <v>135</v>
      </c>
      <c r="F10" s="21" t="str">
        <f>Портфель!F15</f>
        <v>6 років</v>
      </c>
      <c r="G10" s="24">
        <f>Портфель!G15</f>
        <v>0.08</v>
      </c>
      <c r="H10" s="31">
        <v>60</v>
      </c>
      <c r="I10" s="30">
        <v>0</v>
      </c>
      <c r="J10" s="30">
        <f>H10-I10</f>
        <v>60</v>
      </c>
      <c r="K10" s="21" t="s">
        <v>7</v>
      </c>
      <c r="L10" s="21" t="s">
        <v>7</v>
      </c>
    </row>
    <row r="11" spans="1:12" s="1" customFormat="1" x14ac:dyDescent="0.25">
      <c r="A11" s="22">
        <v>8</v>
      </c>
      <c r="B11" s="23" t="s">
        <v>174</v>
      </c>
      <c r="C11" s="21" t="s">
        <v>2</v>
      </c>
      <c r="D11" s="21" t="str">
        <f>Портфель!D16</f>
        <v>Без рейтингу</v>
      </c>
      <c r="E11" s="21" t="s">
        <v>176</v>
      </c>
      <c r="F11" s="21" t="str">
        <f>Портфель!F16</f>
        <v>-</v>
      </c>
      <c r="G11" s="24">
        <v>0.1</v>
      </c>
      <c r="H11" s="31">
        <v>30</v>
      </c>
      <c r="I11" s="30">
        <v>0</v>
      </c>
      <c r="J11" s="30">
        <f>H11-I11</f>
        <v>30</v>
      </c>
      <c r="K11" s="21" t="s">
        <v>7</v>
      </c>
      <c r="L11" s="21" t="s">
        <v>7</v>
      </c>
    </row>
    <row r="12" spans="1:12" s="1" customFormat="1" x14ac:dyDescent="0.25">
      <c r="A12" s="22">
        <v>10</v>
      </c>
      <c r="B12" s="23" t="s">
        <v>67</v>
      </c>
      <c r="C12" s="21" t="s">
        <v>4</v>
      </c>
      <c r="D12" s="21" t="str">
        <f>Портфель!D18</f>
        <v>B</v>
      </c>
      <c r="E12" s="21" t="s">
        <v>138</v>
      </c>
      <c r="F12" s="21" t="str">
        <f>Портфель!F18</f>
        <v>6.5 років</v>
      </c>
      <c r="G12" s="24">
        <v>0.04</v>
      </c>
      <c r="H12" s="31">
        <v>0</v>
      </c>
      <c r="I12" s="30">
        <v>40</v>
      </c>
      <c r="J12" s="30">
        <f t="shared" ref="J12:J13" si="0">H12-I12</f>
        <v>-40</v>
      </c>
      <c r="K12" s="21" t="s">
        <v>7</v>
      </c>
      <c r="L12" s="21" t="s">
        <v>7</v>
      </c>
    </row>
    <row r="13" spans="1:12" s="1" customFormat="1" x14ac:dyDescent="0.25">
      <c r="A13" s="22">
        <v>11</v>
      </c>
      <c r="B13" s="23" t="s">
        <v>133</v>
      </c>
      <c r="C13" s="21" t="s">
        <v>2</v>
      </c>
      <c r="D13" s="21" t="str">
        <f>Портфель!D19</f>
        <v>B-</v>
      </c>
      <c r="E13" s="21" t="s">
        <v>134</v>
      </c>
      <c r="F13" s="21" t="str">
        <f>Портфель!F19</f>
        <v>3.2 роки</v>
      </c>
      <c r="G13" s="24">
        <v>0.09</v>
      </c>
      <c r="H13" s="31">
        <v>20</v>
      </c>
      <c r="I13" s="30">
        <v>0</v>
      </c>
      <c r="J13" s="30">
        <f t="shared" si="0"/>
        <v>20</v>
      </c>
      <c r="K13" s="21" t="s">
        <v>7</v>
      </c>
      <c r="L13" s="21" t="s">
        <v>7</v>
      </c>
    </row>
    <row r="14" spans="1:12" s="1" customFormat="1" x14ac:dyDescent="0.25">
      <c r="A14" s="25"/>
      <c r="B14" s="26"/>
      <c r="C14" s="27"/>
      <c r="D14" s="27"/>
      <c r="E14" s="27"/>
      <c r="F14" s="27"/>
      <c r="G14" s="28"/>
      <c r="H14" s="81"/>
      <c r="I14" s="82"/>
      <c r="J14" s="82"/>
      <c r="K14" s="27"/>
      <c r="L14" s="27"/>
    </row>
    <row r="15" spans="1:12" x14ac:dyDescent="0.25">
      <c r="B15" s="32"/>
    </row>
    <row r="16" spans="1:12" x14ac:dyDescent="0.25">
      <c r="B16" s="33" t="s">
        <v>126</v>
      </c>
    </row>
    <row r="17" spans="2:7" x14ac:dyDescent="0.25">
      <c r="B17" s="7" t="s">
        <v>127</v>
      </c>
    </row>
    <row r="18" spans="2:7" x14ac:dyDescent="0.25">
      <c r="B18" s="7" t="s">
        <v>128</v>
      </c>
    </row>
    <row r="19" spans="2:7" x14ac:dyDescent="0.25">
      <c r="B19" s="7" t="s">
        <v>129</v>
      </c>
    </row>
    <row r="20" spans="2:7" x14ac:dyDescent="0.25">
      <c r="B20" s="7"/>
    </row>
    <row r="21" spans="2:7" ht="14.4" x14ac:dyDescent="0.3">
      <c r="G21" s="34"/>
    </row>
    <row r="22" spans="2:7" ht="55.2" x14ac:dyDescent="0.25">
      <c r="B22" s="35" t="s">
        <v>75</v>
      </c>
      <c r="C22" s="36" t="s">
        <v>76</v>
      </c>
      <c r="D22" s="35" t="s">
        <v>9</v>
      </c>
      <c r="E22" s="35" t="s">
        <v>68</v>
      </c>
      <c r="F22" s="35" t="s">
        <v>77</v>
      </c>
      <c r="G22" s="35" t="s">
        <v>78</v>
      </c>
    </row>
    <row r="23" spans="2:7" ht="27.6" x14ac:dyDescent="0.25">
      <c r="B23" s="113" t="s">
        <v>149</v>
      </c>
      <c r="C23" s="30" t="s">
        <v>79</v>
      </c>
      <c r="D23" s="37" t="s">
        <v>83</v>
      </c>
      <c r="E23" s="38">
        <v>0</v>
      </c>
      <c r="F23" s="39">
        <f>ABS(J9)</f>
        <v>30</v>
      </c>
      <c r="G23" s="40">
        <f>F23*E23</f>
        <v>0</v>
      </c>
    </row>
    <row r="24" spans="2:7" ht="27.6" x14ac:dyDescent="0.25">
      <c r="B24" s="113"/>
      <c r="C24" s="119" t="s">
        <v>80</v>
      </c>
      <c r="D24" s="41" t="s">
        <v>69</v>
      </c>
      <c r="E24" s="42"/>
      <c r="F24" s="43"/>
      <c r="G24" s="44"/>
    </row>
    <row r="25" spans="2:7" x14ac:dyDescent="0.25">
      <c r="B25" s="113"/>
      <c r="C25" s="120"/>
      <c r="D25" s="41" t="s">
        <v>70</v>
      </c>
      <c r="E25" s="45">
        <v>2.5000000000000001E-3</v>
      </c>
      <c r="F25" s="46"/>
      <c r="G25" s="40"/>
    </row>
    <row r="26" spans="2:7" x14ac:dyDescent="0.25">
      <c r="B26" s="113"/>
      <c r="C26" s="120"/>
      <c r="D26" s="41" t="s">
        <v>71</v>
      </c>
      <c r="E26" s="38">
        <v>0.01</v>
      </c>
      <c r="F26" s="39"/>
      <c r="G26" s="40"/>
    </row>
    <row r="27" spans="2:7" x14ac:dyDescent="0.25">
      <c r="B27" s="113"/>
      <c r="C27" s="121"/>
      <c r="D27" s="41" t="s">
        <v>72</v>
      </c>
      <c r="E27" s="38">
        <v>1.6E-2</v>
      </c>
      <c r="F27" s="39"/>
      <c r="G27" s="40"/>
    </row>
    <row r="28" spans="2:7" x14ac:dyDescent="0.25">
      <c r="B28" s="113"/>
      <c r="C28" s="30" t="s">
        <v>81</v>
      </c>
      <c r="D28" s="113" t="s">
        <v>83</v>
      </c>
      <c r="E28" s="38">
        <v>0.08</v>
      </c>
      <c r="F28" s="141"/>
      <c r="G28" s="40">
        <f>F28*E28</f>
        <v>0</v>
      </c>
    </row>
    <row r="29" spans="2:7" x14ac:dyDescent="0.25">
      <c r="B29" s="113"/>
      <c r="C29" s="30" t="s">
        <v>82</v>
      </c>
      <c r="D29" s="113"/>
      <c r="E29" s="38">
        <v>0.12</v>
      </c>
      <c r="F29" s="39"/>
      <c r="G29" s="40"/>
    </row>
    <row r="30" spans="2:7" x14ac:dyDescent="0.25">
      <c r="B30" s="113"/>
      <c r="C30" s="30" t="s">
        <v>73</v>
      </c>
      <c r="D30" s="113"/>
      <c r="E30" s="38">
        <v>0.08</v>
      </c>
      <c r="F30" s="39"/>
      <c r="G30" s="40"/>
    </row>
    <row r="31" spans="2:7" ht="27.6" x14ac:dyDescent="0.25">
      <c r="B31" s="37" t="s">
        <v>148</v>
      </c>
      <c r="C31" s="37" t="s">
        <v>74</v>
      </c>
      <c r="D31" s="37" t="s">
        <v>83</v>
      </c>
      <c r="E31" s="38">
        <v>0</v>
      </c>
      <c r="F31" s="141"/>
      <c r="G31" s="77"/>
    </row>
    <row r="32" spans="2:7" ht="27.6" x14ac:dyDescent="0.25">
      <c r="B32" s="113" t="s">
        <v>92</v>
      </c>
      <c r="C32" s="113" t="s">
        <v>74</v>
      </c>
      <c r="D32" s="41" t="s">
        <v>69</v>
      </c>
      <c r="E32" s="42"/>
      <c r="F32" s="43"/>
      <c r="G32" s="44"/>
    </row>
    <row r="33" spans="2:7" x14ac:dyDescent="0.25">
      <c r="B33" s="113"/>
      <c r="C33" s="113"/>
      <c r="D33" s="41" t="s">
        <v>70</v>
      </c>
      <c r="E33" s="45">
        <v>2.5000000000000001E-3</v>
      </c>
      <c r="F33" s="46"/>
      <c r="G33" s="40"/>
    </row>
    <row r="34" spans="2:7" x14ac:dyDescent="0.25">
      <c r="B34" s="113"/>
      <c r="C34" s="113"/>
      <c r="D34" s="41" t="s">
        <v>71</v>
      </c>
      <c r="E34" s="38">
        <v>0.01</v>
      </c>
      <c r="F34" s="39"/>
      <c r="G34" s="40"/>
    </row>
    <row r="35" spans="2:7" x14ac:dyDescent="0.25">
      <c r="B35" s="113"/>
      <c r="C35" s="113"/>
      <c r="D35" s="41" t="s">
        <v>72</v>
      </c>
      <c r="E35" s="38">
        <v>1.6E-2</v>
      </c>
      <c r="F35" s="39"/>
      <c r="G35" s="40"/>
    </row>
    <row r="36" spans="2:7" x14ac:dyDescent="0.25">
      <c r="B36" s="116" t="s">
        <v>91</v>
      </c>
      <c r="C36" s="30" t="s">
        <v>84</v>
      </c>
      <c r="D36" s="113" t="s">
        <v>83</v>
      </c>
      <c r="E36" s="38">
        <v>0.08</v>
      </c>
      <c r="F36" s="39"/>
      <c r="G36" s="40"/>
    </row>
    <row r="37" spans="2:7" x14ac:dyDescent="0.25">
      <c r="B37" s="117"/>
      <c r="C37" s="30" t="s">
        <v>85</v>
      </c>
      <c r="D37" s="113"/>
      <c r="E37" s="38">
        <v>0.12</v>
      </c>
      <c r="F37" s="39">
        <f>J10+J13</f>
        <v>80</v>
      </c>
      <c r="G37" s="40">
        <f t="shared" ref="G37:G38" si="1">F37*E37</f>
        <v>9.6</v>
      </c>
    </row>
    <row r="38" spans="2:7" x14ac:dyDescent="0.25">
      <c r="B38" s="118"/>
      <c r="C38" s="30" t="s">
        <v>73</v>
      </c>
      <c r="D38" s="113"/>
      <c r="E38" s="38">
        <v>0.08</v>
      </c>
      <c r="F38" s="40">
        <f>J11</f>
        <v>30</v>
      </c>
      <c r="G38" s="40">
        <f t="shared" si="1"/>
        <v>2.4</v>
      </c>
    </row>
    <row r="40" spans="2:7" ht="30" customHeight="1" x14ac:dyDescent="0.25">
      <c r="E40" s="114" t="s">
        <v>94</v>
      </c>
      <c r="F40" s="115"/>
      <c r="G40" s="78"/>
    </row>
    <row r="42" spans="2:7" x14ac:dyDescent="0.25">
      <c r="E42" s="6" t="s">
        <v>151</v>
      </c>
      <c r="F42" s="7" t="b">
        <f>J7+J8+ABS(J9)+J10+J11+ABS(J12)+J13=SUM(F23:F38)</f>
        <v>0</v>
      </c>
    </row>
  </sheetData>
  <mergeCells count="19">
    <mergeCell ref="D28:D30"/>
    <mergeCell ref="E40:F40"/>
    <mergeCell ref="A5:A6"/>
    <mergeCell ref="B5:B6"/>
    <mergeCell ref="C5:C6"/>
    <mergeCell ref="D5:D6"/>
    <mergeCell ref="E5:E6"/>
    <mergeCell ref="F5:F6"/>
    <mergeCell ref="B36:B38"/>
    <mergeCell ref="B32:B35"/>
    <mergeCell ref="C32:C35"/>
    <mergeCell ref="D36:D38"/>
    <mergeCell ref="B23:B30"/>
    <mergeCell ref="C24:C27"/>
    <mergeCell ref="K5:L5"/>
    <mergeCell ref="G5:G6"/>
    <mergeCell ref="H5:H6"/>
    <mergeCell ref="I5:I6"/>
    <mergeCell ref="J5:J6"/>
  </mergeCells>
  <conditionalFormatting sqref="K7:L14">
    <cfRule type="cellIs" dxfId="11" priority="3" operator="equal">
      <formula>"Так"</formula>
    </cfRule>
  </conditionalFormatting>
  <conditionalFormatting sqref="F42">
    <cfRule type="cellIs" dxfId="1" priority="1" operator="equal">
      <formula>TRUE</formula>
    </cfRule>
    <cfRule type="cellIs" dxfId="0" priority="2" operator="equal">
      <formula>FALSE</formula>
    </cfRule>
  </conditionalFormatting>
  <dataValidations count="1">
    <dataValidation type="list" allowBlank="1" showInputMessage="1" showErrorMessage="1" sqref="K7:L14">
      <formula1>"Так, Ні"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132"/>
  <sheetViews>
    <sheetView zoomScaleNormal="100" workbookViewId="0">
      <selection activeCell="G22" sqref="G22"/>
    </sheetView>
  </sheetViews>
  <sheetFormatPr defaultColWidth="9.109375" defaultRowHeight="13.8" x14ac:dyDescent="0.25"/>
  <cols>
    <col min="1" max="1" width="3.44140625" style="7" customWidth="1"/>
    <col min="2" max="2" width="25.33203125" style="7" customWidth="1"/>
    <col min="3" max="3" width="23.6640625" style="7" customWidth="1"/>
    <col min="4" max="4" width="25.109375" style="7" customWidth="1"/>
    <col min="5" max="5" width="29.6640625" style="7" bestFit="1" customWidth="1"/>
    <col min="6" max="6" width="18.6640625" style="7" customWidth="1"/>
    <col min="7" max="7" width="30.88671875" style="7" customWidth="1"/>
    <col min="8" max="8" width="17.33203125" style="7" customWidth="1"/>
    <col min="9" max="9" width="16" style="7" customWidth="1"/>
    <col min="10" max="10" width="19.77734375" style="7" bestFit="1" customWidth="1"/>
    <col min="11" max="11" width="20.33203125" style="7" customWidth="1"/>
    <col min="12" max="12" width="19" style="7" customWidth="1"/>
    <col min="13" max="13" width="15.44140625" style="7" bestFit="1" customWidth="1"/>
    <col min="14" max="14" width="14" style="7" customWidth="1"/>
    <col min="15" max="15" width="15.44140625" style="7" customWidth="1"/>
    <col min="16" max="16" width="15.33203125" style="7" customWidth="1"/>
    <col min="17" max="17" width="13" style="7" customWidth="1"/>
    <col min="18" max="16384" width="9.109375" style="7"/>
  </cols>
  <sheetData>
    <row r="1" spans="1:12" s="5" customFormat="1" ht="19.8" thickBot="1" x14ac:dyDescent="0.4">
      <c r="A1" s="4" t="s">
        <v>100</v>
      </c>
      <c r="B1" s="4"/>
      <c r="C1" s="4"/>
      <c r="D1" s="4"/>
      <c r="E1" s="4"/>
      <c r="F1" s="4"/>
      <c r="G1" s="4"/>
      <c r="H1" s="4"/>
      <c r="I1" s="4"/>
      <c r="J1" s="4"/>
    </row>
    <row r="2" spans="1:12" ht="14.4" thickTop="1" x14ac:dyDescent="0.25">
      <c r="C2" s="33"/>
    </row>
    <row r="4" spans="1:12" s="6" customFormat="1" x14ac:dyDescent="0.25">
      <c r="A4" s="20"/>
      <c r="B4" s="1"/>
      <c r="C4" s="1"/>
      <c r="D4" s="1"/>
      <c r="E4" s="1"/>
      <c r="F4" s="1"/>
      <c r="G4" s="1"/>
      <c r="H4" s="1"/>
      <c r="I4" s="1"/>
    </row>
    <row r="5" spans="1:12" s="6" customFormat="1" ht="28.8" customHeight="1" x14ac:dyDescent="0.25">
      <c r="A5" s="107" t="s">
        <v>106</v>
      </c>
      <c r="B5" s="107" t="s">
        <v>0</v>
      </c>
      <c r="C5" s="107" t="s">
        <v>1</v>
      </c>
      <c r="D5" s="107" t="s">
        <v>144</v>
      </c>
      <c r="E5" s="107" t="s">
        <v>66</v>
      </c>
      <c r="F5" s="107" t="s">
        <v>9</v>
      </c>
      <c r="G5" s="107" t="s">
        <v>137</v>
      </c>
      <c r="H5" s="111" t="s">
        <v>12</v>
      </c>
      <c r="I5" s="111" t="s">
        <v>13</v>
      </c>
      <c r="J5" s="111" t="s">
        <v>131</v>
      </c>
      <c r="K5" s="109" t="s">
        <v>88</v>
      </c>
      <c r="L5" s="110"/>
    </row>
    <row r="6" spans="1:12" s="6" customFormat="1" x14ac:dyDescent="0.25">
      <c r="A6" s="108"/>
      <c r="B6" s="108"/>
      <c r="C6" s="108"/>
      <c r="D6" s="108"/>
      <c r="E6" s="108"/>
      <c r="F6" s="108"/>
      <c r="G6" s="108"/>
      <c r="H6" s="112"/>
      <c r="I6" s="112"/>
      <c r="J6" s="112"/>
      <c r="K6" s="30" t="s">
        <v>89</v>
      </c>
      <c r="L6" s="30" t="s">
        <v>90</v>
      </c>
    </row>
    <row r="7" spans="1:12" s="6" customFormat="1" x14ac:dyDescent="0.25">
      <c r="A7" s="22">
        <v>1</v>
      </c>
      <c r="B7" s="23" t="s">
        <v>67</v>
      </c>
      <c r="C7" s="21" t="s">
        <v>2</v>
      </c>
      <c r="D7" s="21" t="str">
        <f>Портфель!D9</f>
        <v>B</v>
      </c>
      <c r="E7" s="21" t="s">
        <v>138</v>
      </c>
      <c r="F7" s="21" t="str">
        <f>Портфель!F9</f>
        <v>2 місяці</v>
      </c>
      <c r="G7" s="24">
        <f>Портфель!G9</f>
        <v>0.06</v>
      </c>
      <c r="H7" s="30">
        <v>75</v>
      </c>
      <c r="I7" s="30">
        <v>0</v>
      </c>
      <c r="J7" s="30">
        <f>H7-I7</f>
        <v>75</v>
      </c>
      <c r="K7" s="21" t="s">
        <v>7</v>
      </c>
      <c r="L7" s="21" t="s">
        <v>7</v>
      </c>
    </row>
    <row r="8" spans="1:12" s="6" customFormat="1" x14ac:dyDescent="0.25">
      <c r="A8" s="22">
        <v>2</v>
      </c>
      <c r="B8" s="23" t="s">
        <v>67</v>
      </c>
      <c r="C8" s="21" t="s">
        <v>2</v>
      </c>
      <c r="D8" s="21" t="str">
        <f>Портфель!D10</f>
        <v>B</v>
      </c>
      <c r="E8" s="21" t="s">
        <v>138</v>
      </c>
      <c r="F8" s="21" t="str">
        <f>Портфель!F10</f>
        <v>3.5 років</v>
      </c>
      <c r="G8" s="24">
        <f>Портфель!G10</f>
        <v>8.7499999999999994E-2</v>
      </c>
      <c r="H8" s="30">
        <v>0</v>
      </c>
      <c r="I8" s="30">
        <v>50</v>
      </c>
      <c r="J8" s="30">
        <f>H8-I8</f>
        <v>-50</v>
      </c>
      <c r="K8" s="21" t="s">
        <v>7</v>
      </c>
      <c r="L8" s="21" t="s">
        <v>7</v>
      </c>
    </row>
    <row r="9" spans="1:12" s="6" customFormat="1" x14ac:dyDescent="0.25">
      <c r="A9" s="22">
        <v>3</v>
      </c>
      <c r="B9" s="23" t="s">
        <v>67</v>
      </c>
      <c r="C9" s="21" t="s">
        <v>4</v>
      </c>
      <c r="D9" s="21" t="str">
        <f>Портфель!D11</f>
        <v>AAA</v>
      </c>
      <c r="E9" s="21" t="s">
        <v>136</v>
      </c>
      <c r="F9" s="21" t="str">
        <f>Портфель!F11</f>
        <v>10 років</v>
      </c>
      <c r="G9" s="24">
        <f>Портфель!G11</f>
        <v>7.4999999999999997E-3</v>
      </c>
      <c r="H9" s="30">
        <v>0</v>
      </c>
      <c r="I9" s="30">
        <v>30</v>
      </c>
      <c r="J9" s="30">
        <f>H9-I9</f>
        <v>-30</v>
      </c>
      <c r="K9" s="21" t="s">
        <v>7</v>
      </c>
      <c r="L9" s="21" t="s">
        <v>7</v>
      </c>
    </row>
    <row r="10" spans="1:12" s="6" customFormat="1" x14ac:dyDescent="0.25">
      <c r="A10" s="22">
        <v>7</v>
      </c>
      <c r="B10" s="23" t="s">
        <v>133</v>
      </c>
      <c r="C10" s="21" t="s">
        <v>2</v>
      </c>
      <c r="D10" s="21" t="str">
        <f>Портфель!D15</f>
        <v>В</v>
      </c>
      <c r="E10" s="21" t="s">
        <v>135</v>
      </c>
      <c r="F10" s="21" t="str">
        <f>Портфель!F15</f>
        <v>6 років</v>
      </c>
      <c r="G10" s="24">
        <f>Портфель!G15</f>
        <v>0.08</v>
      </c>
      <c r="H10" s="31">
        <v>60</v>
      </c>
      <c r="I10" s="30">
        <v>0</v>
      </c>
      <c r="J10" s="30">
        <f>H10-I10</f>
        <v>60</v>
      </c>
      <c r="K10" s="21" t="s">
        <v>7</v>
      </c>
      <c r="L10" s="21" t="s">
        <v>7</v>
      </c>
    </row>
    <row r="11" spans="1:12" s="1" customFormat="1" x14ac:dyDescent="0.25">
      <c r="A11" s="22">
        <v>8</v>
      </c>
      <c r="B11" s="23" t="s">
        <v>174</v>
      </c>
      <c r="C11" s="21" t="s">
        <v>2</v>
      </c>
      <c r="D11" s="21" t="str">
        <f>Портфель!D16</f>
        <v>Без рейтингу</v>
      </c>
      <c r="E11" s="21" t="s">
        <v>176</v>
      </c>
      <c r="F11" s="21" t="str">
        <f>Портфель!F16</f>
        <v>-</v>
      </c>
      <c r="G11" s="24">
        <v>0.1</v>
      </c>
      <c r="H11" s="31">
        <v>30</v>
      </c>
      <c r="I11" s="30">
        <v>0</v>
      </c>
      <c r="J11" s="30">
        <f>H11-I11</f>
        <v>30</v>
      </c>
      <c r="K11" s="21" t="s">
        <v>7</v>
      </c>
      <c r="L11" s="21" t="s">
        <v>7</v>
      </c>
    </row>
    <row r="12" spans="1:12" s="1" customFormat="1" x14ac:dyDescent="0.25">
      <c r="A12" s="22">
        <v>10</v>
      </c>
      <c r="B12" s="23" t="s">
        <v>67</v>
      </c>
      <c r="C12" s="21" t="s">
        <v>4</v>
      </c>
      <c r="D12" s="21" t="str">
        <f>Портфель!D18</f>
        <v>B</v>
      </c>
      <c r="E12" s="21" t="s">
        <v>138</v>
      </c>
      <c r="F12" s="21" t="str">
        <f>Портфель!F18</f>
        <v>6.5 років</v>
      </c>
      <c r="G12" s="24">
        <v>0.04</v>
      </c>
      <c r="H12" s="31">
        <v>0</v>
      </c>
      <c r="I12" s="30">
        <v>40</v>
      </c>
      <c r="J12" s="30">
        <f t="shared" ref="J12:J13" si="0">H12-I12</f>
        <v>-40</v>
      </c>
      <c r="K12" s="21" t="s">
        <v>7</v>
      </c>
      <c r="L12" s="21" t="s">
        <v>7</v>
      </c>
    </row>
    <row r="13" spans="1:12" s="1" customFormat="1" x14ac:dyDescent="0.25">
      <c r="A13" s="22">
        <v>11</v>
      </c>
      <c r="B13" s="23" t="s">
        <v>133</v>
      </c>
      <c r="C13" s="21" t="s">
        <v>2</v>
      </c>
      <c r="D13" s="21" t="str">
        <f>Портфель!D19</f>
        <v>B-</v>
      </c>
      <c r="E13" s="21" t="s">
        <v>134</v>
      </c>
      <c r="F13" s="21" t="str">
        <f>Портфель!F19</f>
        <v>3.2 роки</v>
      </c>
      <c r="G13" s="24">
        <v>0.09</v>
      </c>
      <c r="H13" s="31">
        <v>20</v>
      </c>
      <c r="I13" s="30">
        <v>0</v>
      </c>
      <c r="J13" s="30">
        <f t="shared" si="0"/>
        <v>20</v>
      </c>
      <c r="K13" s="21" t="s">
        <v>7</v>
      </c>
      <c r="L13" s="21" t="s">
        <v>7</v>
      </c>
    </row>
    <row r="14" spans="1:12" s="1" customFormat="1" x14ac:dyDescent="0.25">
      <c r="A14" s="25"/>
      <c r="B14" s="26"/>
      <c r="C14" s="27"/>
      <c r="D14" s="27"/>
      <c r="E14" s="27"/>
      <c r="F14" s="27"/>
      <c r="G14" s="28"/>
      <c r="H14" s="81"/>
      <c r="I14" s="82"/>
      <c r="J14" s="82"/>
      <c r="K14" s="27"/>
      <c r="L14" s="27"/>
    </row>
    <row r="15" spans="1:12" s="6" customFormat="1" x14ac:dyDescent="0.25">
      <c r="A15" s="25"/>
      <c r="B15" s="26"/>
      <c r="C15" s="27"/>
      <c r="D15" s="27"/>
      <c r="E15" s="27"/>
      <c r="F15" s="27"/>
      <c r="G15" s="28"/>
      <c r="H15" s="29"/>
      <c r="I15" s="29"/>
    </row>
    <row r="17" spans="2:14" x14ac:dyDescent="0.25">
      <c r="B17" s="47" t="s">
        <v>111</v>
      </c>
    </row>
    <row r="19" spans="2:14" x14ac:dyDescent="0.25">
      <c r="B19" s="33" t="s">
        <v>115</v>
      </c>
    </row>
    <row r="20" spans="2:14" x14ac:dyDescent="0.25">
      <c r="B20" s="7" t="s">
        <v>110</v>
      </c>
    </row>
    <row r="21" spans="2:14" x14ac:dyDescent="0.25">
      <c r="B21" s="7" t="s">
        <v>112</v>
      </c>
    </row>
    <row r="22" spans="2:14" x14ac:dyDescent="0.25">
      <c r="B22" s="7" t="s">
        <v>113</v>
      </c>
      <c r="D22" s="33"/>
      <c r="F22" s="7" t="s">
        <v>151</v>
      </c>
      <c r="G22" s="7" t="b">
        <f>(SUM(E27:F39)+SUM(H27:I41))=(SUM(H7:I13))</f>
        <v>0</v>
      </c>
    </row>
    <row r="23" spans="2:14" x14ac:dyDescent="0.25">
      <c r="B23" s="7" t="s">
        <v>114</v>
      </c>
      <c r="D23" s="33"/>
    </row>
    <row r="24" spans="2:14" x14ac:dyDescent="0.25">
      <c r="B24" s="33"/>
      <c r="D24" s="33"/>
    </row>
    <row r="25" spans="2:14" ht="43.2" customHeight="1" x14ac:dyDescent="0.25">
      <c r="B25" s="131" t="s">
        <v>11</v>
      </c>
      <c r="C25" s="131" t="s">
        <v>108</v>
      </c>
      <c r="D25" s="128" t="s">
        <v>27</v>
      </c>
      <c r="E25" s="128"/>
      <c r="F25" s="128"/>
      <c r="G25" s="128" t="s">
        <v>26</v>
      </c>
      <c r="H25" s="128"/>
      <c r="I25" s="128"/>
      <c r="J25" s="139" t="s">
        <v>109</v>
      </c>
      <c r="K25" s="140"/>
      <c r="L25" s="132" t="s">
        <v>39</v>
      </c>
      <c r="M25" s="132" t="s">
        <v>40</v>
      </c>
      <c r="N25" s="132" t="s">
        <v>41</v>
      </c>
    </row>
    <row r="26" spans="2:14" ht="27.6" x14ac:dyDescent="0.25">
      <c r="B26" s="131"/>
      <c r="C26" s="131"/>
      <c r="D26" s="48" t="s">
        <v>11</v>
      </c>
      <c r="E26" s="48" t="s">
        <v>12</v>
      </c>
      <c r="F26" s="48" t="s">
        <v>13</v>
      </c>
      <c r="G26" s="48" t="s">
        <v>11</v>
      </c>
      <c r="H26" s="48" t="s">
        <v>12</v>
      </c>
      <c r="I26" s="48" t="s">
        <v>13</v>
      </c>
      <c r="J26" s="48" t="s">
        <v>12</v>
      </c>
      <c r="K26" s="48" t="s">
        <v>13</v>
      </c>
      <c r="L26" s="133"/>
      <c r="M26" s="133"/>
      <c r="N26" s="133"/>
    </row>
    <row r="27" spans="2:14" ht="15" customHeight="1" x14ac:dyDescent="0.25">
      <c r="B27" s="49">
        <v>1</v>
      </c>
      <c r="C27" s="50">
        <v>0</v>
      </c>
      <c r="D27" s="51" t="s">
        <v>14</v>
      </c>
      <c r="E27" s="52"/>
      <c r="F27" s="52"/>
      <c r="G27" s="51" t="s">
        <v>14</v>
      </c>
      <c r="H27" s="52"/>
      <c r="I27" s="52"/>
      <c r="J27" s="60">
        <f>E27+H27</f>
        <v>0</v>
      </c>
      <c r="K27" s="60">
        <f>F27+I27</f>
        <v>0</v>
      </c>
      <c r="L27" s="60">
        <f>J27*C27</f>
        <v>0</v>
      </c>
      <c r="M27" s="60">
        <f>K27*C27</f>
        <v>0</v>
      </c>
      <c r="N27" s="60">
        <f t="shared" ref="N27:N41" si="1">L27-M27</f>
        <v>0</v>
      </c>
    </row>
    <row r="28" spans="2:14" x14ac:dyDescent="0.25">
      <c r="B28" s="49">
        <v>2</v>
      </c>
      <c r="C28" s="50">
        <v>2E-3</v>
      </c>
      <c r="D28" s="51" t="s">
        <v>15</v>
      </c>
      <c r="E28" s="94"/>
      <c r="F28" s="52"/>
      <c r="G28" s="51" t="s">
        <v>15</v>
      </c>
      <c r="H28" s="52"/>
      <c r="I28" s="52"/>
      <c r="J28" s="60">
        <f t="shared" ref="J28:J41" si="2">E28+H28</f>
        <v>0</v>
      </c>
      <c r="K28" s="60">
        <f t="shared" ref="K28:K41" si="3">F28+I28</f>
        <v>0</v>
      </c>
      <c r="L28" s="95"/>
      <c r="M28" s="60">
        <f t="shared" ref="M28:M41" si="4">K28*C28</f>
        <v>0</v>
      </c>
      <c r="N28" s="60">
        <f t="shared" si="1"/>
        <v>0</v>
      </c>
    </row>
    <row r="29" spans="2:14" x14ac:dyDescent="0.25">
      <c r="B29" s="49">
        <v>3</v>
      </c>
      <c r="C29" s="50">
        <v>4.0000000000000001E-3</v>
      </c>
      <c r="D29" s="51" t="s">
        <v>16</v>
      </c>
      <c r="E29" s="52"/>
      <c r="F29" s="52"/>
      <c r="G29" s="51" t="s">
        <v>16</v>
      </c>
      <c r="H29" s="52"/>
      <c r="I29" s="52"/>
      <c r="J29" s="60">
        <f>E29+H29</f>
        <v>0</v>
      </c>
      <c r="K29" s="60">
        <f t="shared" si="3"/>
        <v>0</v>
      </c>
      <c r="L29" s="60">
        <f t="shared" ref="L29:L41" si="5">J29*C29</f>
        <v>0</v>
      </c>
      <c r="M29" s="60">
        <f t="shared" si="4"/>
        <v>0</v>
      </c>
      <c r="N29" s="73">
        <f t="shared" si="1"/>
        <v>0</v>
      </c>
    </row>
    <row r="30" spans="2:14" x14ac:dyDescent="0.25">
      <c r="B30" s="49">
        <v>4</v>
      </c>
      <c r="C30" s="50">
        <v>7.0000000000000001E-3</v>
      </c>
      <c r="D30" s="51" t="s">
        <v>17</v>
      </c>
      <c r="E30" s="52"/>
      <c r="F30" s="52"/>
      <c r="G30" s="51" t="s">
        <v>17</v>
      </c>
      <c r="H30" s="52"/>
      <c r="I30" s="52"/>
      <c r="J30" s="60">
        <f t="shared" si="2"/>
        <v>0</v>
      </c>
      <c r="K30" s="60">
        <f t="shared" si="3"/>
        <v>0</v>
      </c>
      <c r="L30" s="60">
        <f t="shared" si="5"/>
        <v>0</v>
      </c>
      <c r="M30" s="60">
        <f t="shared" si="4"/>
        <v>0</v>
      </c>
      <c r="N30" s="60">
        <f t="shared" si="1"/>
        <v>0</v>
      </c>
    </row>
    <row r="31" spans="2:14" x14ac:dyDescent="0.25">
      <c r="B31" s="49">
        <v>5</v>
      </c>
      <c r="C31" s="50">
        <v>1.2500000000000001E-2</v>
      </c>
      <c r="D31" s="53" t="s">
        <v>18</v>
      </c>
      <c r="E31" s="52"/>
      <c r="F31" s="52"/>
      <c r="G31" s="53" t="s">
        <v>28</v>
      </c>
      <c r="H31" s="52"/>
      <c r="I31" s="52"/>
      <c r="J31" s="60">
        <f t="shared" si="2"/>
        <v>0</v>
      </c>
      <c r="K31" s="60">
        <f t="shared" si="3"/>
        <v>0</v>
      </c>
      <c r="L31" s="60">
        <f t="shared" si="5"/>
        <v>0</v>
      </c>
      <c r="M31" s="60">
        <f t="shared" si="4"/>
        <v>0</v>
      </c>
      <c r="N31" s="60">
        <f t="shared" si="1"/>
        <v>0</v>
      </c>
    </row>
    <row r="32" spans="2:14" x14ac:dyDescent="0.25">
      <c r="B32" s="49">
        <v>6</v>
      </c>
      <c r="C32" s="50">
        <v>1.7500000000000002E-2</v>
      </c>
      <c r="D32" s="53" t="s">
        <v>19</v>
      </c>
      <c r="E32" s="52"/>
      <c r="F32" s="52"/>
      <c r="G32" s="53" t="s">
        <v>29</v>
      </c>
      <c r="H32" s="52"/>
      <c r="I32" s="52"/>
      <c r="J32" s="60">
        <f t="shared" si="2"/>
        <v>0</v>
      </c>
      <c r="K32" s="60">
        <f t="shared" si="3"/>
        <v>0</v>
      </c>
      <c r="L32" s="60">
        <f t="shared" si="5"/>
        <v>0</v>
      </c>
      <c r="M32" s="60">
        <f t="shared" si="4"/>
        <v>0</v>
      </c>
      <c r="N32" s="60">
        <f t="shared" si="1"/>
        <v>0</v>
      </c>
    </row>
    <row r="33" spans="2:14" x14ac:dyDescent="0.25">
      <c r="B33" s="49">
        <v>7</v>
      </c>
      <c r="C33" s="50">
        <v>2.2499999999999999E-2</v>
      </c>
      <c r="D33" s="53" t="s">
        <v>20</v>
      </c>
      <c r="E33" s="52">
        <f>H13</f>
        <v>20</v>
      </c>
      <c r="F33" s="52">
        <f>I8</f>
        <v>50</v>
      </c>
      <c r="G33" s="53" t="s">
        <v>30</v>
      </c>
      <c r="H33" s="52"/>
      <c r="I33" s="52"/>
      <c r="J33" s="60">
        <f t="shared" si="2"/>
        <v>20</v>
      </c>
      <c r="K33" s="60">
        <f t="shared" si="3"/>
        <v>50</v>
      </c>
      <c r="L33" s="60">
        <f t="shared" si="5"/>
        <v>0.44999999999999996</v>
      </c>
      <c r="M33" s="60">
        <f t="shared" si="4"/>
        <v>1.125</v>
      </c>
      <c r="N33" s="73">
        <f t="shared" si="1"/>
        <v>-0.67500000000000004</v>
      </c>
    </row>
    <row r="34" spans="2:14" x14ac:dyDescent="0.25">
      <c r="B34" s="49">
        <v>8</v>
      </c>
      <c r="C34" s="50">
        <v>2.75E-2</v>
      </c>
      <c r="D34" s="54" t="s">
        <v>21</v>
      </c>
      <c r="E34" s="52"/>
      <c r="F34" s="52"/>
      <c r="G34" s="54" t="s">
        <v>31</v>
      </c>
      <c r="H34" s="52"/>
      <c r="I34" s="52"/>
      <c r="J34" s="60">
        <f t="shared" si="2"/>
        <v>0</v>
      </c>
      <c r="K34" s="60">
        <f t="shared" si="3"/>
        <v>0</v>
      </c>
      <c r="L34" s="60">
        <f t="shared" si="5"/>
        <v>0</v>
      </c>
      <c r="M34" s="60">
        <f t="shared" si="4"/>
        <v>0</v>
      </c>
      <c r="N34" s="60">
        <f t="shared" si="1"/>
        <v>0</v>
      </c>
    </row>
    <row r="35" spans="2:14" x14ac:dyDescent="0.25">
      <c r="B35" s="49">
        <v>9</v>
      </c>
      <c r="C35" s="50">
        <v>3.2500000000000001E-2</v>
      </c>
      <c r="D35" s="54" t="s">
        <v>22</v>
      </c>
      <c r="E35" s="52">
        <f>H10</f>
        <v>60</v>
      </c>
      <c r="F35" s="52">
        <f>I12</f>
        <v>40</v>
      </c>
      <c r="G35" s="54" t="s">
        <v>32</v>
      </c>
      <c r="H35" s="52"/>
      <c r="I35" s="52"/>
      <c r="J35" s="60">
        <f t="shared" si="2"/>
        <v>60</v>
      </c>
      <c r="K35" s="60">
        <f t="shared" si="3"/>
        <v>40</v>
      </c>
      <c r="L35" s="60">
        <f t="shared" si="5"/>
        <v>1.9500000000000002</v>
      </c>
      <c r="M35" s="60">
        <f t="shared" si="4"/>
        <v>1.3</v>
      </c>
      <c r="N35" s="60">
        <f t="shared" si="1"/>
        <v>0.65000000000000013</v>
      </c>
    </row>
    <row r="36" spans="2:14" x14ac:dyDescent="0.25">
      <c r="B36" s="49">
        <v>10</v>
      </c>
      <c r="C36" s="50">
        <v>3.7499999999999999E-2</v>
      </c>
      <c r="D36" s="54" t="s">
        <v>23</v>
      </c>
      <c r="E36" s="52"/>
      <c r="F36" s="52"/>
      <c r="G36" s="54" t="s">
        <v>33</v>
      </c>
      <c r="H36" s="52"/>
      <c r="I36" s="52"/>
      <c r="J36" s="60">
        <f t="shared" si="2"/>
        <v>0</v>
      </c>
      <c r="K36" s="60">
        <f t="shared" si="3"/>
        <v>0</v>
      </c>
      <c r="L36" s="60">
        <f t="shared" si="5"/>
        <v>0</v>
      </c>
      <c r="M36" s="60">
        <f t="shared" si="4"/>
        <v>0</v>
      </c>
      <c r="N36" s="60">
        <f t="shared" si="1"/>
        <v>0</v>
      </c>
    </row>
    <row r="37" spans="2:14" x14ac:dyDescent="0.25">
      <c r="B37" s="49">
        <v>11</v>
      </c>
      <c r="C37" s="50">
        <v>4.4999999999999998E-2</v>
      </c>
      <c r="D37" s="54" t="s">
        <v>24</v>
      </c>
      <c r="E37" s="52"/>
      <c r="F37" s="52"/>
      <c r="G37" s="54" t="s">
        <v>34</v>
      </c>
      <c r="H37" s="52"/>
      <c r="I37" s="52"/>
      <c r="J37" s="60">
        <f t="shared" si="2"/>
        <v>0</v>
      </c>
      <c r="K37" s="60">
        <f t="shared" si="3"/>
        <v>0</v>
      </c>
      <c r="L37" s="60">
        <f t="shared" si="5"/>
        <v>0</v>
      </c>
      <c r="M37" s="60">
        <f t="shared" si="4"/>
        <v>0</v>
      </c>
      <c r="N37" s="60">
        <f t="shared" si="1"/>
        <v>0</v>
      </c>
    </row>
    <row r="38" spans="2:14" x14ac:dyDescent="0.25">
      <c r="B38" s="49">
        <v>12</v>
      </c>
      <c r="C38" s="50">
        <v>5.2499999999999998E-2</v>
      </c>
      <c r="D38" s="54" t="s">
        <v>25</v>
      </c>
      <c r="E38" s="52"/>
      <c r="F38" s="52"/>
      <c r="G38" s="54" t="s">
        <v>35</v>
      </c>
      <c r="H38" s="52"/>
      <c r="I38" s="52">
        <f>I9</f>
        <v>30</v>
      </c>
      <c r="J38" s="60">
        <f t="shared" si="2"/>
        <v>0</v>
      </c>
      <c r="K38" s="60">
        <f t="shared" si="3"/>
        <v>30</v>
      </c>
      <c r="L38" s="60">
        <f t="shared" si="5"/>
        <v>0</v>
      </c>
      <c r="M38" s="60">
        <f t="shared" si="4"/>
        <v>1.575</v>
      </c>
      <c r="N38" s="60">
        <f t="shared" si="1"/>
        <v>-1.575</v>
      </c>
    </row>
    <row r="39" spans="2:14" x14ac:dyDescent="0.25">
      <c r="B39" s="49">
        <v>13</v>
      </c>
      <c r="C39" s="50">
        <v>0.06</v>
      </c>
      <c r="D39" s="54" t="s">
        <v>38</v>
      </c>
      <c r="E39" s="52">
        <f>H11</f>
        <v>30</v>
      </c>
      <c r="F39" s="52"/>
      <c r="G39" s="54" t="s">
        <v>36</v>
      </c>
      <c r="H39" s="52"/>
      <c r="I39" s="52"/>
      <c r="J39" s="60">
        <f t="shared" si="2"/>
        <v>30</v>
      </c>
      <c r="K39" s="60">
        <f t="shared" si="3"/>
        <v>0</v>
      </c>
      <c r="L39" s="60">
        <f t="shared" si="5"/>
        <v>1.7999999999999998</v>
      </c>
      <c r="M39" s="60">
        <f t="shared" si="4"/>
        <v>0</v>
      </c>
      <c r="N39" s="60">
        <f t="shared" si="1"/>
        <v>1.7999999999999998</v>
      </c>
    </row>
    <row r="40" spans="2:14" x14ac:dyDescent="0.25">
      <c r="B40" s="49">
        <v>14</v>
      </c>
      <c r="C40" s="50">
        <v>0.08</v>
      </c>
      <c r="D40" s="55"/>
      <c r="E40" s="55"/>
      <c r="F40" s="55"/>
      <c r="G40" s="54" t="s">
        <v>37</v>
      </c>
      <c r="H40" s="52"/>
      <c r="I40" s="52"/>
      <c r="J40" s="60">
        <f t="shared" si="2"/>
        <v>0</v>
      </c>
      <c r="K40" s="60">
        <f t="shared" si="3"/>
        <v>0</v>
      </c>
      <c r="L40" s="60">
        <f t="shared" si="5"/>
        <v>0</v>
      </c>
      <c r="M40" s="60">
        <f t="shared" si="4"/>
        <v>0</v>
      </c>
      <c r="N40" s="60">
        <f t="shared" si="1"/>
        <v>0</v>
      </c>
    </row>
    <row r="41" spans="2:14" x14ac:dyDescent="0.25">
      <c r="B41" s="49">
        <v>15</v>
      </c>
      <c r="C41" s="50">
        <v>0.125</v>
      </c>
      <c r="D41" s="55"/>
      <c r="E41" s="55"/>
      <c r="F41" s="55"/>
      <c r="G41" s="54" t="s">
        <v>38</v>
      </c>
      <c r="H41" s="52"/>
      <c r="I41" s="52"/>
      <c r="J41" s="60">
        <f t="shared" si="2"/>
        <v>0</v>
      </c>
      <c r="K41" s="60">
        <f t="shared" si="3"/>
        <v>0</v>
      </c>
      <c r="L41" s="60">
        <f t="shared" si="5"/>
        <v>0</v>
      </c>
      <c r="M41" s="60">
        <f t="shared" si="4"/>
        <v>0</v>
      </c>
      <c r="N41" s="60">
        <f t="shared" si="1"/>
        <v>0</v>
      </c>
    </row>
    <row r="42" spans="2:14" x14ac:dyDescent="0.25">
      <c r="B42" s="7" t="s">
        <v>87</v>
      </c>
      <c r="C42" s="56"/>
      <c r="D42" s="57"/>
      <c r="E42" s="57"/>
      <c r="H42" s="57"/>
      <c r="I42" s="58"/>
      <c r="J42" s="58"/>
      <c r="K42" s="57"/>
      <c r="N42" s="59">
        <f>SUM(N27:N41)</f>
        <v>0.19999999999999996</v>
      </c>
    </row>
    <row r="43" spans="2:14" x14ac:dyDescent="0.25">
      <c r="C43" s="56"/>
      <c r="D43" s="57"/>
      <c r="E43" s="57"/>
      <c r="H43" s="57"/>
      <c r="I43" s="58"/>
      <c r="J43" s="58"/>
      <c r="K43" s="57"/>
    </row>
    <row r="44" spans="2:14" x14ac:dyDescent="0.25">
      <c r="B44" s="47" t="s">
        <v>116</v>
      </c>
      <c r="C44" s="56"/>
      <c r="D44" s="57"/>
      <c r="E44" s="57"/>
      <c r="H44" s="57"/>
      <c r="I44" s="58"/>
      <c r="J44" s="58"/>
      <c r="K44" s="57"/>
    </row>
    <row r="45" spans="2:14" x14ac:dyDescent="0.25">
      <c r="C45" s="56"/>
      <c r="D45" s="57"/>
      <c r="E45" s="57"/>
      <c r="H45" s="57"/>
      <c r="I45" s="58"/>
      <c r="J45" s="58"/>
      <c r="K45" s="57"/>
    </row>
    <row r="46" spans="2:14" x14ac:dyDescent="0.25">
      <c r="B46" s="7" t="s">
        <v>182</v>
      </c>
      <c r="C46" s="56"/>
      <c r="D46" s="57"/>
      <c r="E46" s="57"/>
      <c r="H46" s="57"/>
      <c r="I46" s="58"/>
      <c r="J46" s="58"/>
      <c r="K46" s="57"/>
    </row>
    <row r="47" spans="2:14" x14ac:dyDescent="0.25">
      <c r="B47" s="7" t="s">
        <v>183</v>
      </c>
      <c r="C47" s="56"/>
      <c r="D47" s="57"/>
      <c r="E47" s="57"/>
      <c r="H47" s="57"/>
      <c r="I47" s="58"/>
      <c r="J47" s="58"/>
      <c r="K47" s="57"/>
    </row>
    <row r="48" spans="2:14" x14ac:dyDescent="0.25">
      <c r="C48" s="56"/>
      <c r="D48" s="57"/>
      <c r="G48" s="57"/>
      <c r="H48" s="58"/>
      <c r="I48" s="58"/>
      <c r="J48" s="57"/>
    </row>
    <row r="49" spans="2:10" ht="14.55" customHeight="1" x14ac:dyDescent="0.25">
      <c r="B49" s="131" t="s">
        <v>11</v>
      </c>
      <c r="C49" s="132" t="s">
        <v>39</v>
      </c>
      <c r="D49" s="132" t="s">
        <v>40</v>
      </c>
      <c r="E49" s="132" t="s">
        <v>42</v>
      </c>
      <c r="G49" s="135" t="s">
        <v>181</v>
      </c>
      <c r="H49" s="137">
        <v>0.1</v>
      </c>
      <c r="I49" s="58"/>
      <c r="J49" s="57"/>
    </row>
    <row r="50" spans="2:10" ht="15" customHeight="1" x14ac:dyDescent="0.25">
      <c r="B50" s="131"/>
      <c r="C50" s="133"/>
      <c r="D50" s="133"/>
      <c r="E50" s="133"/>
      <c r="G50" s="136"/>
      <c r="H50" s="138"/>
      <c r="I50" s="58"/>
      <c r="J50" s="57"/>
    </row>
    <row r="51" spans="2:10" x14ac:dyDescent="0.25">
      <c r="B51" s="49">
        <v>1</v>
      </c>
      <c r="C51" s="60">
        <f>L27</f>
        <v>0</v>
      </c>
      <c r="D51" s="60">
        <f>M27</f>
        <v>0</v>
      </c>
      <c r="E51" s="60">
        <f>MIN(C51,D51)*$H$49</f>
        <v>0</v>
      </c>
      <c r="G51" s="57"/>
      <c r="H51" s="58"/>
      <c r="I51" s="58"/>
      <c r="J51" s="57"/>
    </row>
    <row r="52" spans="2:10" x14ac:dyDescent="0.25">
      <c r="B52" s="49">
        <v>2</v>
      </c>
      <c r="C52" s="60">
        <f t="shared" ref="C52:D52" si="6">L28</f>
        <v>0</v>
      </c>
      <c r="D52" s="60">
        <f t="shared" si="6"/>
        <v>0</v>
      </c>
      <c r="E52" s="60">
        <f t="shared" ref="E52:E65" si="7">MIN(C52,D52)*$H$49</f>
        <v>0</v>
      </c>
      <c r="G52" s="57"/>
      <c r="H52" s="58"/>
      <c r="I52" s="58"/>
      <c r="J52" s="57"/>
    </row>
    <row r="53" spans="2:10" x14ac:dyDescent="0.25">
      <c r="B53" s="49">
        <v>3</v>
      </c>
      <c r="C53" s="60">
        <f t="shared" ref="C53:D53" si="8">L29</f>
        <v>0</v>
      </c>
      <c r="D53" s="60">
        <f t="shared" si="8"/>
        <v>0</v>
      </c>
      <c r="E53" s="60">
        <f t="shared" si="7"/>
        <v>0</v>
      </c>
      <c r="G53" s="57"/>
      <c r="H53" s="58"/>
      <c r="I53" s="58"/>
      <c r="J53" s="57"/>
    </row>
    <row r="54" spans="2:10" x14ac:dyDescent="0.25">
      <c r="B54" s="49">
        <v>4</v>
      </c>
      <c r="C54" s="60">
        <f t="shared" ref="C54:D54" si="9">L30</f>
        <v>0</v>
      </c>
      <c r="D54" s="60">
        <f t="shared" si="9"/>
        <v>0</v>
      </c>
      <c r="E54" s="60">
        <f t="shared" si="7"/>
        <v>0</v>
      </c>
      <c r="G54" s="57"/>
      <c r="H54" s="58"/>
      <c r="I54" s="58"/>
      <c r="J54" s="57"/>
    </row>
    <row r="55" spans="2:10" x14ac:dyDescent="0.25">
      <c r="B55" s="49">
        <v>5</v>
      </c>
      <c r="C55" s="60">
        <f t="shared" ref="C55:D55" si="10">L31</f>
        <v>0</v>
      </c>
      <c r="D55" s="60">
        <f t="shared" si="10"/>
        <v>0</v>
      </c>
      <c r="E55" s="60">
        <f t="shared" si="7"/>
        <v>0</v>
      </c>
      <c r="G55" s="57"/>
      <c r="H55" s="58"/>
      <c r="I55" s="58"/>
      <c r="J55" s="57"/>
    </row>
    <row r="56" spans="2:10" x14ac:dyDescent="0.25">
      <c r="B56" s="49">
        <v>6</v>
      </c>
      <c r="C56" s="60">
        <f t="shared" ref="C56:D56" si="11">L32</f>
        <v>0</v>
      </c>
      <c r="D56" s="60">
        <f t="shared" si="11"/>
        <v>0</v>
      </c>
      <c r="E56" s="60">
        <f t="shared" si="7"/>
        <v>0</v>
      </c>
      <c r="G56" s="57"/>
      <c r="H56" s="58"/>
      <c r="I56" s="58"/>
      <c r="J56" s="57"/>
    </row>
    <row r="57" spans="2:10" x14ac:dyDescent="0.25">
      <c r="B57" s="49">
        <v>7</v>
      </c>
      <c r="C57" s="60">
        <f t="shared" ref="C57:D57" si="12">L33</f>
        <v>0.44999999999999996</v>
      </c>
      <c r="D57" s="60">
        <f t="shared" si="12"/>
        <v>1.125</v>
      </c>
      <c r="E57" s="95"/>
      <c r="G57" s="57"/>
      <c r="H57" s="58"/>
      <c r="I57" s="58"/>
      <c r="J57" s="57"/>
    </row>
    <row r="58" spans="2:10" x14ac:dyDescent="0.25">
      <c r="B58" s="49">
        <v>8</v>
      </c>
      <c r="C58" s="60">
        <f t="shared" ref="C58:D58" si="13">L34</f>
        <v>0</v>
      </c>
      <c r="D58" s="60">
        <f t="shared" si="13"/>
        <v>0</v>
      </c>
      <c r="E58" s="60">
        <f t="shared" si="7"/>
        <v>0</v>
      </c>
      <c r="G58" s="57"/>
      <c r="H58" s="58"/>
      <c r="I58" s="58"/>
      <c r="J58" s="57"/>
    </row>
    <row r="59" spans="2:10" x14ac:dyDescent="0.25">
      <c r="B59" s="49">
        <v>9</v>
      </c>
      <c r="C59" s="60">
        <f t="shared" ref="C59:D59" si="14">L35</f>
        <v>1.9500000000000002</v>
      </c>
      <c r="D59" s="60">
        <f t="shared" si="14"/>
        <v>1.3</v>
      </c>
      <c r="E59" s="60">
        <f t="shared" si="7"/>
        <v>0.13</v>
      </c>
      <c r="G59" s="57"/>
      <c r="H59" s="58"/>
      <c r="I59" s="58"/>
      <c r="J59" s="57"/>
    </row>
    <row r="60" spans="2:10" x14ac:dyDescent="0.25">
      <c r="B60" s="49">
        <v>10</v>
      </c>
      <c r="C60" s="60">
        <f t="shared" ref="C60:D60" si="15">L36</f>
        <v>0</v>
      </c>
      <c r="D60" s="60">
        <f t="shared" si="15"/>
        <v>0</v>
      </c>
      <c r="E60" s="60">
        <f t="shared" si="7"/>
        <v>0</v>
      </c>
      <c r="G60" s="57"/>
      <c r="H60" s="58"/>
      <c r="I60" s="58"/>
      <c r="J60" s="57"/>
    </row>
    <row r="61" spans="2:10" x14ac:dyDescent="0.25">
      <c r="B61" s="49">
        <v>11</v>
      </c>
      <c r="C61" s="60">
        <f t="shared" ref="C61:D61" si="16">L37</f>
        <v>0</v>
      </c>
      <c r="D61" s="60">
        <f t="shared" si="16"/>
        <v>0</v>
      </c>
      <c r="E61" s="60">
        <f t="shared" si="7"/>
        <v>0</v>
      </c>
      <c r="G61" s="57"/>
      <c r="H61" s="58"/>
      <c r="I61" s="58"/>
      <c r="J61" s="57"/>
    </row>
    <row r="62" spans="2:10" x14ac:dyDescent="0.25">
      <c r="B62" s="49">
        <v>12</v>
      </c>
      <c r="C62" s="60">
        <f t="shared" ref="C62:D62" si="17">L38</f>
        <v>0</v>
      </c>
      <c r="D62" s="60">
        <f t="shared" si="17"/>
        <v>1.575</v>
      </c>
      <c r="E62" s="60">
        <f t="shared" si="7"/>
        <v>0</v>
      </c>
      <c r="G62" s="57"/>
      <c r="H62" s="58"/>
      <c r="I62" s="58"/>
      <c r="J62" s="57"/>
    </row>
    <row r="63" spans="2:10" x14ac:dyDescent="0.25">
      <c r="B63" s="49">
        <v>13</v>
      </c>
      <c r="C63" s="60">
        <f t="shared" ref="C63:D63" si="18">L39</f>
        <v>1.7999999999999998</v>
      </c>
      <c r="D63" s="60">
        <f t="shared" si="18"/>
        <v>0</v>
      </c>
      <c r="E63" s="60">
        <f t="shared" si="7"/>
        <v>0</v>
      </c>
      <c r="G63" s="57"/>
      <c r="H63" s="58"/>
      <c r="I63" s="58"/>
      <c r="J63" s="57"/>
    </row>
    <row r="64" spans="2:10" x14ac:dyDescent="0.25">
      <c r="B64" s="49">
        <v>14</v>
      </c>
      <c r="C64" s="60">
        <f t="shared" ref="C64:D64" si="19">L40</f>
        <v>0</v>
      </c>
      <c r="D64" s="60">
        <f t="shared" si="19"/>
        <v>0</v>
      </c>
      <c r="E64" s="60">
        <f t="shared" si="7"/>
        <v>0</v>
      </c>
    </row>
    <row r="65" spans="2:5" x14ac:dyDescent="0.25">
      <c r="B65" s="49">
        <v>15</v>
      </c>
      <c r="C65" s="60">
        <f t="shared" ref="C65:D65" si="20">L41</f>
        <v>0</v>
      </c>
      <c r="D65" s="60">
        <f t="shared" si="20"/>
        <v>0</v>
      </c>
      <c r="E65" s="60">
        <f t="shared" si="7"/>
        <v>0</v>
      </c>
    </row>
    <row r="66" spans="2:5" x14ac:dyDescent="0.25">
      <c r="B66" s="56"/>
      <c r="C66" s="61"/>
      <c r="D66" s="61"/>
      <c r="E66" s="62">
        <f>SUM(E50:E65)</f>
        <v>0.13</v>
      </c>
    </row>
    <row r="67" spans="2:5" x14ac:dyDescent="0.25">
      <c r="B67" s="56"/>
      <c r="C67" s="61"/>
      <c r="D67" s="61"/>
    </row>
    <row r="68" spans="2:5" x14ac:dyDescent="0.25">
      <c r="B68" s="47" t="s">
        <v>117</v>
      </c>
    </row>
    <row r="70" spans="2:5" x14ac:dyDescent="0.25">
      <c r="B70" s="63" t="s">
        <v>48</v>
      </c>
    </row>
    <row r="72" spans="2:5" x14ac:dyDescent="0.25">
      <c r="B72" s="64" t="s">
        <v>46</v>
      </c>
      <c r="C72" s="64" t="s">
        <v>47</v>
      </c>
      <c r="D72" s="65" t="s">
        <v>49</v>
      </c>
      <c r="E72" s="65" t="s">
        <v>50</v>
      </c>
    </row>
    <row r="73" spans="2:5" x14ac:dyDescent="0.25">
      <c r="B73" s="128" t="s">
        <v>43</v>
      </c>
      <c r="C73" s="49">
        <v>1</v>
      </c>
      <c r="D73" s="130"/>
      <c r="E73" s="129">
        <f>SUMIF(N27:N30,"&lt;0",N27:N30)</f>
        <v>0</v>
      </c>
    </row>
    <row r="74" spans="2:5" x14ac:dyDescent="0.25">
      <c r="B74" s="128"/>
      <c r="C74" s="49">
        <v>2</v>
      </c>
      <c r="D74" s="130"/>
      <c r="E74" s="129"/>
    </row>
    <row r="75" spans="2:5" x14ac:dyDescent="0.25">
      <c r="B75" s="128"/>
      <c r="C75" s="49">
        <v>3</v>
      </c>
      <c r="D75" s="130"/>
      <c r="E75" s="129"/>
    </row>
    <row r="76" spans="2:5" x14ac:dyDescent="0.25">
      <c r="B76" s="128"/>
      <c r="C76" s="49">
        <v>4</v>
      </c>
      <c r="D76" s="130"/>
      <c r="E76" s="129"/>
    </row>
    <row r="77" spans="2:5" x14ac:dyDescent="0.25">
      <c r="B77" s="128" t="s">
        <v>44</v>
      </c>
      <c r="C77" s="49">
        <v>5</v>
      </c>
      <c r="D77" s="129">
        <f>SUMIF(N31:N33,"&gt;0",N31:N33)</f>
        <v>0</v>
      </c>
      <c r="E77" s="129">
        <f>SUMIF(N31:N33,"&lt;0",N31:N33)</f>
        <v>-0.67500000000000004</v>
      </c>
    </row>
    <row r="78" spans="2:5" x14ac:dyDescent="0.25">
      <c r="B78" s="128"/>
      <c r="C78" s="49">
        <v>6</v>
      </c>
      <c r="D78" s="129"/>
      <c r="E78" s="129"/>
    </row>
    <row r="79" spans="2:5" x14ac:dyDescent="0.25">
      <c r="B79" s="128"/>
      <c r="C79" s="49">
        <v>7</v>
      </c>
      <c r="D79" s="129"/>
      <c r="E79" s="129"/>
    </row>
    <row r="80" spans="2:5" x14ac:dyDescent="0.25">
      <c r="B80" s="128" t="s">
        <v>45</v>
      </c>
      <c r="C80" s="49">
        <v>8</v>
      </c>
      <c r="D80" s="129">
        <f>SUMIF(N34:N41,"&gt;0",N34:N41)</f>
        <v>2.4500000000000002</v>
      </c>
      <c r="E80" s="129">
        <f>SUMIF(N34:N41,"&lt;0",N34:N41)</f>
        <v>-1.575</v>
      </c>
    </row>
    <row r="81" spans="2:12" x14ac:dyDescent="0.25">
      <c r="B81" s="128"/>
      <c r="C81" s="49">
        <v>9</v>
      </c>
      <c r="D81" s="129"/>
      <c r="E81" s="129"/>
    </row>
    <row r="82" spans="2:12" x14ac:dyDescent="0.25">
      <c r="B82" s="128"/>
      <c r="C82" s="49">
        <v>10</v>
      </c>
      <c r="D82" s="129"/>
      <c r="E82" s="129"/>
    </row>
    <row r="83" spans="2:12" x14ac:dyDescent="0.25">
      <c r="B83" s="128"/>
      <c r="C83" s="49">
        <v>11</v>
      </c>
      <c r="D83" s="129"/>
      <c r="E83" s="129"/>
    </row>
    <row r="84" spans="2:12" x14ac:dyDescent="0.25">
      <c r="B84" s="128"/>
      <c r="C84" s="49">
        <v>12</v>
      </c>
      <c r="D84" s="129"/>
      <c r="E84" s="129"/>
    </row>
    <row r="85" spans="2:12" x14ac:dyDescent="0.25">
      <c r="B85" s="128"/>
      <c r="C85" s="49">
        <v>13</v>
      </c>
      <c r="D85" s="129"/>
      <c r="E85" s="129"/>
    </row>
    <row r="86" spans="2:12" x14ac:dyDescent="0.25">
      <c r="B86" s="128"/>
      <c r="C86" s="49">
        <v>14</v>
      </c>
      <c r="D86" s="129"/>
      <c r="E86" s="129"/>
    </row>
    <row r="87" spans="2:12" x14ac:dyDescent="0.25">
      <c r="B87" s="128"/>
      <c r="C87" s="49">
        <v>15</v>
      </c>
      <c r="D87" s="129"/>
      <c r="E87" s="129"/>
    </row>
    <row r="90" spans="2:12" x14ac:dyDescent="0.25">
      <c r="B90" s="63" t="s">
        <v>51</v>
      </c>
    </row>
    <row r="92" spans="2:12" s="97" customFormat="1" ht="45" customHeight="1" x14ac:dyDescent="0.3">
      <c r="B92" s="79" t="s">
        <v>46</v>
      </c>
      <c r="C92" s="79" t="s">
        <v>49</v>
      </c>
      <c r="D92" s="79" t="s">
        <v>50</v>
      </c>
      <c r="E92" s="79" t="s">
        <v>52</v>
      </c>
      <c r="F92" s="80" t="s">
        <v>55</v>
      </c>
      <c r="G92" s="80" t="s">
        <v>53</v>
      </c>
      <c r="H92" s="80" t="s">
        <v>54</v>
      </c>
      <c r="I92" s="96"/>
      <c r="J92" s="96"/>
      <c r="K92" s="96"/>
      <c r="L92" s="96"/>
    </row>
    <row r="93" spans="2:12" x14ac:dyDescent="0.25">
      <c r="B93" s="64" t="s">
        <v>43</v>
      </c>
      <c r="C93" s="67">
        <f>D73</f>
        <v>0</v>
      </c>
      <c r="D93" s="67">
        <f>E73</f>
        <v>0</v>
      </c>
      <c r="E93" s="67">
        <f>C93+D93</f>
        <v>0</v>
      </c>
      <c r="F93" s="71"/>
      <c r="G93" s="67">
        <v>0.4</v>
      </c>
      <c r="H93" s="99"/>
    </row>
    <row r="94" spans="2:12" x14ac:dyDescent="0.25">
      <c r="B94" s="64" t="s">
        <v>44</v>
      </c>
      <c r="C94" s="67">
        <f>D77</f>
        <v>0</v>
      </c>
      <c r="D94" s="67">
        <f>E77</f>
        <v>-0.67500000000000004</v>
      </c>
      <c r="E94" s="67">
        <f t="shared" ref="E94:E95" si="21">C94+D94</f>
        <v>-0.67500000000000004</v>
      </c>
      <c r="F94" s="67">
        <f>ABS(C94)</f>
        <v>0</v>
      </c>
      <c r="G94" s="67">
        <v>0.3</v>
      </c>
      <c r="H94" s="68">
        <f t="shared" ref="H94:H95" si="22">F94*G94</f>
        <v>0</v>
      </c>
    </row>
    <row r="95" spans="2:12" x14ac:dyDescent="0.25">
      <c r="B95" s="64" t="s">
        <v>45</v>
      </c>
      <c r="C95" s="67">
        <f>D80</f>
        <v>2.4500000000000002</v>
      </c>
      <c r="D95" s="67">
        <f>E80</f>
        <v>-1.575</v>
      </c>
      <c r="E95" s="67">
        <f t="shared" si="21"/>
        <v>0.87500000000000022</v>
      </c>
      <c r="F95" s="67">
        <f>ABS(D95)</f>
        <v>1.575</v>
      </c>
      <c r="G95" s="67">
        <v>0.3</v>
      </c>
      <c r="H95" s="68">
        <f t="shared" si="22"/>
        <v>0.47249999999999998</v>
      </c>
    </row>
    <row r="96" spans="2:12" x14ac:dyDescent="0.25">
      <c r="H96" s="59">
        <f>SUM(H93:H95)</f>
        <v>0.47249999999999998</v>
      </c>
    </row>
    <row r="98" spans="2:12" x14ac:dyDescent="0.25">
      <c r="B98" s="63" t="s">
        <v>56</v>
      </c>
    </row>
    <row r="100" spans="2:12" s="98" customFormat="1" ht="55.2" x14ac:dyDescent="0.3">
      <c r="B100" s="80" t="s">
        <v>46</v>
      </c>
      <c r="C100" s="80" t="s">
        <v>52</v>
      </c>
      <c r="D100" s="80" t="s">
        <v>57</v>
      </c>
      <c r="E100" s="80" t="s">
        <v>58</v>
      </c>
      <c r="F100" s="80" t="s">
        <v>60</v>
      </c>
      <c r="G100" s="80" t="s">
        <v>61</v>
      </c>
      <c r="I100" s="80" t="s">
        <v>46</v>
      </c>
      <c r="J100" s="80" t="s">
        <v>62</v>
      </c>
    </row>
    <row r="101" spans="2:12" x14ac:dyDescent="0.25">
      <c r="B101" s="64" t="s">
        <v>43</v>
      </c>
      <c r="C101" s="67">
        <f>E93</f>
        <v>0</v>
      </c>
      <c r="D101" s="122">
        <f>C101+C102</f>
        <v>-0.67500000000000004</v>
      </c>
      <c r="E101" s="122">
        <f>ABS(C101)</f>
        <v>0</v>
      </c>
      <c r="F101" s="122">
        <v>0.4</v>
      </c>
      <c r="G101" s="134">
        <f>E101*F101</f>
        <v>0</v>
      </c>
      <c r="I101" s="64" t="s">
        <v>43</v>
      </c>
      <c r="J101" s="71"/>
    </row>
    <row r="102" spans="2:12" x14ac:dyDescent="0.25">
      <c r="B102" s="64" t="s">
        <v>44</v>
      </c>
      <c r="C102" s="67">
        <f>E94</f>
        <v>-0.67500000000000004</v>
      </c>
      <c r="D102" s="122"/>
      <c r="E102" s="122"/>
      <c r="F102" s="122"/>
      <c r="G102" s="134"/>
      <c r="I102" s="64" t="s">
        <v>44</v>
      </c>
      <c r="J102" s="67">
        <f>D101</f>
        <v>-0.67500000000000004</v>
      </c>
    </row>
    <row r="103" spans="2:12" x14ac:dyDescent="0.25">
      <c r="I103" s="64" t="s">
        <v>45</v>
      </c>
      <c r="J103" s="67">
        <f>E95</f>
        <v>0.87500000000000022</v>
      </c>
    </row>
    <row r="104" spans="2:12" x14ac:dyDescent="0.25">
      <c r="F104" s="69"/>
    </row>
    <row r="106" spans="2:12" x14ac:dyDescent="0.25">
      <c r="B106" s="63" t="s">
        <v>59</v>
      </c>
    </row>
    <row r="108" spans="2:12" s="98" customFormat="1" ht="55.2" x14ac:dyDescent="0.3">
      <c r="B108" s="80" t="s">
        <v>46</v>
      </c>
      <c r="C108" s="80" t="s">
        <v>52</v>
      </c>
      <c r="D108" s="80" t="s">
        <v>57</v>
      </c>
      <c r="E108" s="80" t="s">
        <v>58</v>
      </c>
      <c r="F108" s="80" t="s">
        <v>60</v>
      </c>
      <c r="G108" s="80" t="s">
        <v>61</v>
      </c>
      <c r="I108" s="80" t="s">
        <v>46</v>
      </c>
      <c r="J108" s="80" t="s">
        <v>62</v>
      </c>
    </row>
    <row r="109" spans="2:12" x14ac:dyDescent="0.25">
      <c r="B109" s="64" t="s">
        <v>44</v>
      </c>
      <c r="C109" s="67">
        <f>J102</f>
        <v>-0.67500000000000004</v>
      </c>
      <c r="D109" s="122">
        <f>C109+C110</f>
        <v>0.20000000000000018</v>
      </c>
      <c r="E109" s="122">
        <f>ABS(C109)</f>
        <v>0.67500000000000004</v>
      </c>
      <c r="F109" s="122">
        <v>0.4</v>
      </c>
      <c r="G109" s="123">
        <f>E109*F109</f>
        <v>0.27</v>
      </c>
      <c r="H109" s="70"/>
      <c r="I109" s="74" t="s">
        <v>43</v>
      </c>
      <c r="J109" s="67">
        <f>J101</f>
        <v>0</v>
      </c>
      <c r="K109" s="66"/>
      <c r="L109" s="66"/>
    </row>
    <row r="110" spans="2:12" x14ac:dyDescent="0.25">
      <c r="B110" s="64" t="s">
        <v>45</v>
      </c>
      <c r="C110" s="67">
        <f>J103</f>
        <v>0.87500000000000022</v>
      </c>
      <c r="D110" s="122"/>
      <c r="E110" s="122"/>
      <c r="F110" s="122"/>
      <c r="G110" s="123"/>
      <c r="H110" s="70"/>
      <c r="I110" s="74" t="s">
        <v>44</v>
      </c>
      <c r="J110" s="67">
        <f>C109+E109</f>
        <v>0</v>
      </c>
    </row>
    <row r="111" spans="2:12" x14ac:dyDescent="0.25">
      <c r="C111" s="70"/>
      <c r="D111" s="70"/>
      <c r="E111" s="70"/>
      <c r="F111" s="70"/>
      <c r="G111" s="70"/>
      <c r="H111" s="70"/>
      <c r="I111" s="74" t="s">
        <v>45</v>
      </c>
      <c r="J111" s="67">
        <f>D109</f>
        <v>0.20000000000000018</v>
      </c>
    </row>
    <row r="112" spans="2:12" x14ac:dyDescent="0.25">
      <c r="C112" s="70"/>
      <c r="D112" s="70"/>
      <c r="E112" s="70"/>
      <c r="F112" s="70"/>
      <c r="G112" s="70"/>
      <c r="H112" s="70"/>
      <c r="I112" s="70"/>
      <c r="J112" s="70"/>
    </row>
    <row r="113" spans="2:10" x14ac:dyDescent="0.25">
      <c r="B113" s="63" t="s">
        <v>63</v>
      </c>
      <c r="C113" s="70"/>
      <c r="D113" s="70"/>
      <c r="E113" s="70"/>
      <c r="F113" s="70"/>
      <c r="G113" s="70"/>
      <c r="H113" s="70"/>
      <c r="I113" s="70"/>
      <c r="J113" s="70"/>
    </row>
    <row r="114" spans="2:10" x14ac:dyDescent="0.25">
      <c r="C114" s="70"/>
      <c r="D114" s="70"/>
      <c r="E114" s="70"/>
      <c r="F114" s="70"/>
      <c r="G114" s="70"/>
      <c r="H114" s="70"/>
      <c r="I114" s="70"/>
      <c r="J114" s="70"/>
    </row>
    <row r="115" spans="2:10" s="98" customFormat="1" ht="55.2" x14ac:dyDescent="0.3">
      <c r="B115" s="80" t="s">
        <v>46</v>
      </c>
      <c r="C115" s="100" t="s">
        <v>52</v>
      </c>
      <c r="D115" s="100" t="s">
        <v>57</v>
      </c>
      <c r="E115" s="100" t="s">
        <v>58</v>
      </c>
      <c r="F115" s="100" t="s">
        <v>60</v>
      </c>
      <c r="G115" s="100" t="s">
        <v>61</v>
      </c>
      <c r="H115" s="101"/>
      <c r="I115" s="100" t="s">
        <v>46</v>
      </c>
      <c r="J115" s="100" t="s">
        <v>62</v>
      </c>
    </row>
    <row r="116" spans="2:10" x14ac:dyDescent="0.25">
      <c r="B116" s="64" t="s">
        <v>43</v>
      </c>
      <c r="C116" s="67">
        <f>J109</f>
        <v>0</v>
      </c>
      <c r="D116" s="122">
        <f>C116+C117</f>
        <v>0.20000000000000018</v>
      </c>
      <c r="E116" s="122">
        <v>0</v>
      </c>
      <c r="F116" s="122">
        <v>1</v>
      </c>
      <c r="G116" s="122">
        <f>E116*F116</f>
        <v>0</v>
      </c>
      <c r="H116" s="70"/>
      <c r="I116" s="74" t="s">
        <v>43</v>
      </c>
      <c r="J116" s="67">
        <f>C116</f>
        <v>0</v>
      </c>
    </row>
    <row r="117" spans="2:10" x14ac:dyDescent="0.25">
      <c r="B117" s="64" t="s">
        <v>45</v>
      </c>
      <c r="C117" s="67">
        <f>J111</f>
        <v>0.20000000000000018</v>
      </c>
      <c r="D117" s="122"/>
      <c r="E117" s="122"/>
      <c r="F117" s="122"/>
      <c r="G117" s="122"/>
      <c r="H117" s="70"/>
      <c r="I117" s="74" t="s">
        <v>44</v>
      </c>
      <c r="J117" s="67">
        <f>J110</f>
        <v>0</v>
      </c>
    </row>
    <row r="118" spans="2:10" x14ac:dyDescent="0.25">
      <c r="B118" s="7" t="s">
        <v>185</v>
      </c>
      <c r="C118" s="70"/>
      <c r="D118" s="70"/>
      <c r="E118" s="70"/>
      <c r="F118" s="70"/>
      <c r="G118" s="70"/>
      <c r="H118" s="70"/>
      <c r="I118" s="74" t="s">
        <v>45</v>
      </c>
      <c r="J118" s="67">
        <f>C117</f>
        <v>0.20000000000000018</v>
      </c>
    </row>
    <row r="119" spans="2:10" ht="75" customHeight="1" x14ac:dyDescent="0.25">
      <c r="I119" s="124" t="s">
        <v>173</v>
      </c>
      <c r="J119" s="124"/>
    </row>
    <row r="120" spans="2:10" x14ac:dyDescent="0.25">
      <c r="B120" s="47" t="s">
        <v>122</v>
      </c>
    </row>
    <row r="122" spans="2:10" x14ac:dyDescent="0.25">
      <c r="B122" s="7" t="s">
        <v>118</v>
      </c>
      <c r="C122" s="125" t="s">
        <v>64</v>
      </c>
      <c r="D122" s="125"/>
      <c r="E122" s="67">
        <f>N42</f>
        <v>0.19999999999999996</v>
      </c>
      <c r="I122" s="7" t="s">
        <v>151</v>
      </c>
      <c r="J122" s="7" t="b">
        <f>N42=SUM(J116:J118)</f>
        <v>1</v>
      </c>
    </row>
    <row r="123" spans="2:10" x14ac:dyDescent="0.25">
      <c r="B123" s="7" t="s">
        <v>119</v>
      </c>
      <c r="C123" s="125" t="s">
        <v>42</v>
      </c>
      <c r="D123" s="125"/>
      <c r="E123" s="67">
        <f>E66</f>
        <v>0.13</v>
      </c>
    </row>
    <row r="124" spans="2:10" x14ac:dyDescent="0.25">
      <c r="B124" s="7" t="s">
        <v>120</v>
      </c>
      <c r="C124" s="125" t="s">
        <v>65</v>
      </c>
      <c r="D124" s="125"/>
      <c r="E124" s="71"/>
    </row>
    <row r="125" spans="2:10" x14ac:dyDescent="0.25">
      <c r="B125" s="7" t="s">
        <v>121</v>
      </c>
      <c r="C125" s="126" t="s">
        <v>130</v>
      </c>
      <c r="D125" s="127"/>
      <c r="E125" s="72">
        <f>SUM(E122:E124)</f>
        <v>0.32999999999999996</v>
      </c>
    </row>
    <row r="132" spans="9:12" x14ac:dyDescent="0.25">
      <c r="I132" s="66"/>
      <c r="J132" s="66"/>
      <c r="K132" s="66"/>
      <c r="L132" s="66"/>
    </row>
  </sheetData>
  <mergeCells count="51">
    <mergeCell ref="A5:A6"/>
    <mergeCell ref="G49:G50"/>
    <mergeCell ref="H49:H50"/>
    <mergeCell ref="J25:K25"/>
    <mergeCell ref="L25:L26"/>
    <mergeCell ref="M25:M26"/>
    <mergeCell ref="N25:N26"/>
    <mergeCell ref="B5:B6"/>
    <mergeCell ref="C5:C6"/>
    <mergeCell ref="D5:D6"/>
    <mergeCell ref="E5:E6"/>
    <mergeCell ref="D25:F25"/>
    <mergeCell ref="F5:F6"/>
    <mergeCell ref="H5:H6"/>
    <mergeCell ref="I5:I6"/>
    <mergeCell ref="K5:L5"/>
    <mergeCell ref="G5:G6"/>
    <mergeCell ref="J5:J6"/>
    <mergeCell ref="E73:E76"/>
    <mergeCell ref="E49:E50"/>
    <mergeCell ref="E80:E87"/>
    <mergeCell ref="D101:D102"/>
    <mergeCell ref="G25:I25"/>
    <mergeCell ref="F101:F102"/>
    <mergeCell ref="G101:G102"/>
    <mergeCell ref="E77:E79"/>
    <mergeCell ref="B77:B79"/>
    <mergeCell ref="B80:B87"/>
    <mergeCell ref="E101:E102"/>
    <mergeCell ref="E109:E110"/>
    <mergeCell ref="B73:B76"/>
    <mergeCell ref="D80:D87"/>
    <mergeCell ref="D73:D76"/>
    <mergeCell ref="B25:B26"/>
    <mergeCell ref="C25:C26"/>
    <mergeCell ref="C49:C50"/>
    <mergeCell ref="D49:D50"/>
    <mergeCell ref="B49:B50"/>
    <mergeCell ref="D77:D79"/>
    <mergeCell ref="F109:F110"/>
    <mergeCell ref="G109:G110"/>
    <mergeCell ref="I119:J119"/>
    <mergeCell ref="C124:D124"/>
    <mergeCell ref="C125:D125"/>
    <mergeCell ref="D116:D117"/>
    <mergeCell ref="E116:E117"/>
    <mergeCell ref="F116:F117"/>
    <mergeCell ref="G116:G117"/>
    <mergeCell ref="C122:D122"/>
    <mergeCell ref="C123:D123"/>
    <mergeCell ref="D109:D110"/>
  </mergeCells>
  <phoneticPr fontId="2" type="noConversion"/>
  <conditionalFormatting sqref="K7:L14">
    <cfRule type="cellIs" dxfId="10" priority="8" operator="equal">
      <formula>"Так"</formula>
    </cfRule>
  </conditionalFormatting>
  <conditionalFormatting sqref="G22">
    <cfRule type="cellIs" dxfId="9" priority="5" operator="equal">
      <formula>TRUE</formula>
    </cfRule>
    <cfRule type="cellIs" dxfId="8" priority="6" operator="equal">
      <formula>FALSE</formula>
    </cfRule>
  </conditionalFormatting>
  <conditionalFormatting sqref="J122">
    <cfRule type="cellIs" dxfId="7" priority="1" operator="equal">
      <formula>TRUE</formula>
    </cfRule>
    <cfRule type="cellIs" dxfId="6" priority="2" operator="equal">
      <formula>FALSE</formula>
    </cfRule>
  </conditionalFormatting>
  <dataValidations count="1">
    <dataValidation type="list" allowBlank="1" showInputMessage="1" showErrorMessage="1" sqref="K7:L14">
      <formula1>"Так, Ні"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0"/>
  <sheetViews>
    <sheetView workbookViewId="0">
      <selection activeCell="C5" sqref="C5"/>
    </sheetView>
  </sheetViews>
  <sheetFormatPr defaultColWidth="10.77734375" defaultRowHeight="13.8" x14ac:dyDescent="0.25"/>
  <cols>
    <col min="1" max="1" width="10.77734375" style="1"/>
    <col min="2" max="2" width="26.77734375" style="1" bestFit="1" customWidth="1"/>
    <col min="3" max="3" width="8.109375" style="1" bestFit="1" customWidth="1"/>
    <col min="4" max="4" width="28.77734375" style="1" bestFit="1" customWidth="1"/>
    <col min="5" max="16384" width="10.77734375" style="1"/>
  </cols>
  <sheetData>
    <row r="1" spans="1:10" s="5" customFormat="1" ht="19.8" thickBot="1" x14ac:dyDescent="0.4">
      <c r="A1" s="4" t="s">
        <v>162</v>
      </c>
      <c r="B1" s="4"/>
      <c r="C1" s="4"/>
      <c r="D1" s="4"/>
      <c r="E1" s="4"/>
      <c r="F1" s="4"/>
      <c r="G1" s="4"/>
      <c r="H1" s="4"/>
      <c r="I1" s="4"/>
      <c r="J1" s="4"/>
    </row>
    <row r="2" spans="1:10" ht="14.4" thickTop="1" x14ac:dyDescent="0.25"/>
    <row r="4" spans="1:10" x14ac:dyDescent="0.25">
      <c r="B4" s="75" t="s">
        <v>163</v>
      </c>
      <c r="C4" s="75" t="s">
        <v>157</v>
      </c>
      <c r="D4" s="75" t="s">
        <v>158</v>
      </c>
    </row>
    <row r="5" spans="1:10" x14ac:dyDescent="0.25">
      <c r="B5" s="76" t="s">
        <v>154</v>
      </c>
      <c r="C5" s="76">
        <f>'Специфічний ризик'!G40+'Загальний ризик'!E125</f>
        <v>0.32999999999999996</v>
      </c>
      <c r="D5" s="76">
        <v>1.625</v>
      </c>
    </row>
    <row r="6" spans="1:10" x14ac:dyDescent="0.25">
      <c r="B6" s="76" t="s">
        <v>155</v>
      </c>
      <c r="C6" s="76">
        <v>3</v>
      </c>
      <c r="D6" s="76">
        <v>4.375</v>
      </c>
    </row>
    <row r="7" spans="1:10" x14ac:dyDescent="0.25">
      <c r="B7" s="76" t="s">
        <v>159</v>
      </c>
      <c r="C7" s="76">
        <v>5</v>
      </c>
      <c r="D7" s="76">
        <v>1.5</v>
      </c>
    </row>
    <row r="8" spans="1:10" x14ac:dyDescent="0.25">
      <c r="B8" s="76" t="s">
        <v>156</v>
      </c>
      <c r="C8" s="76">
        <v>2</v>
      </c>
      <c r="D8" s="76">
        <v>2.375</v>
      </c>
    </row>
    <row r="10" spans="1:10" x14ac:dyDescent="0.25">
      <c r="B10" s="75" t="s">
        <v>160</v>
      </c>
      <c r="C10" s="9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F44"/>
  <sheetViews>
    <sheetView workbookViewId="0">
      <selection activeCell="D40" sqref="D40"/>
    </sheetView>
  </sheetViews>
  <sheetFormatPr defaultColWidth="8.77734375" defaultRowHeight="13.2" outlineLevelRow="1" x14ac:dyDescent="0.25"/>
  <cols>
    <col min="1" max="1" width="4.109375" style="2" customWidth="1"/>
    <col min="2" max="2" width="36.77734375" style="2" bestFit="1" customWidth="1"/>
    <col min="3" max="3" width="12" style="2" customWidth="1"/>
    <col min="4" max="4" width="28" style="2" bestFit="1" customWidth="1"/>
    <col min="5" max="5" width="11" style="2" bestFit="1" customWidth="1"/>
    <col min="6" max="6" width="10.109375" style="2" bestFit="1" customWidth="1"/>
    <col min="7" max="16384" width="8.77734375" style="2"/>
  </cols>
  <sheetData>
    <row r="2" spans="1:6" s="84" customFormat="1" ht="13.8" x14ac:dyDescent="0.25">
      <c r="A2" s="86" t="s">
        <v>101</v>
      </c>
      <c r="B2" s="87"/>
    </row>
    <row r="3" spans="1:6" ht="13.8" hidden="1" outlineLevel="1" x14ac:dyDescent="0.25">
      <c r="A3" s="107" t="s">
        <v>106</v>
      </c>
      <c r="B3" s="107" t="s">
        <v>0</v>
      </c>
      <c r="C3" s="104" t="s">
        <v>140</v>
      </c>
      <c r="D3" s="105"/>
      <c r="E3" s="105"/>
      <c r="F3" s="106"/>
    </row>
    <row r="4" spans="1:6" ht="13.8" hidden="1" outlineLevel="1" x14ac:dyDescent="0.25">
      <c r="A4" s="108"/>
      <c r="B4" s="108"/>
      <c r="C4" s="21" t="s">
        <v>141</v>
      </c>
      <c r="D4" s="21" t="s">
        <v>142</v>
      </c>
      <c r="E4" s="21" t="s">
        <v>143</v>
      </c>
      <c r="F4" s="21" t="s">
        <v>147</v>
      </c>
    </row>
    <row r="5" spans="1:6" ht="13.8" hidden="1" outlineLevel="1" x14ac:dyDescent="0.25">
      <c r="A5" s="22">
        <v>1</v>
      </c>
      <c r="B5" s="23" t="s">
        <v>67</v>
      </c>
      <c r="C5" s="21" t="s">
        <v>7</v>
      </c>
      <c r="D5" s="21" t="s">
        <v>8</v>
      </c>
      <c r="E5" s="21" t="s">
        <v>8</v>
      </c>
      <c r="F5" s="21" t="s">
        <v>8</v>
      </c>
    </row>
    <row r="6" spans="1:6" ht="13.8" hidden="1" outlineLevel="1" x14ac:dyDescent="0.25">
      <c r="A6" s="22">
        <v>2</v>
      </c>
      <c r="B6" s="23" t="s">
        <v>67</v>
      </c>
      <c r="C6" s="21" t="s">
        <v>7</v>
      </c>
      <c r="D6" s="21" t="s">
        <v>8</v>
      </c>
      <c r="E6" s="21" t="s">
        <v>8</v>
      </c>
      <c r="F6" s="21" t="s">
        <v>8</v>
      </c>
    </row>
    <row r="7" spans="1:6" ht="13.8" hidden="1" outlineLevel="1" x14ac:dyDescent="0.25">
      <c r="A7" s="22">
        <v>3</v>
      </c>
      <c r="B7" s="23" t="s">
        <v>67</v>
      </c>
      <c r="C7" s="21" t="s">
        <v>7</v>
      </c>
      <c r="D7" s="21" t="s">
        <v>8</v>
      </c>
      <c r="E7" s="21" t="s">
        <v>7</v>
      </c>
      <c r="F7" s="21" t="s">
        <v>8</v>
      </c>
    </row>
    <row r="8" spans="1:6" ht="13.8" hidden="1" outlineLevel="1" x14ac:dyDescent="0.25">
      <c r="A8" s="22">
        <v>4</v>
      </c>
      <c r="B8" s="23" t="s">
        <v>3</v>
      </c>
      <c r="C8" s="21" t="s">
        <v>8</v>
      </c>
      <c r="D8" s="21" t="s">
        <v>8</v>
      </c>
      <c r="E8" s="21" t="s">
        <v>7</v>
      </c>
      <c r="F8" s="21" t="s">
        <v>8</v>
      </c>
    </row>
    <row r="9" spans="1:6" ht="13.8" hidden="1" outlineLevel="1" x14ac:dyDescent="0.25">
      <c r="A9" s="22">
        <v>5</v>
      </c>
      <c r="B9" s="23" t="s">
        <v>5</v>
      </c>
      <c r="C9" s="21" t="s">
        <v>8</v>
      </c>
      <c r="D9" s="21" t="s">
        <v>8</v>
      </c>
      <c r="E9" s="21" t="s">
        <v>7</v>
      </c>
      <c r="F9" s="21" t="s">
        <v>8</v>
      </c>
    </row>
    <row r="10" spans="1:6" ht="13.8" hidden="1" outlineLevel="1" x14ac:dyDescent="0.25">
      <c r="A10" s="22">
        <v>6</v>
      </c>
      <c r="B10" s="23" t="s">
        <v>132</v>
      </c>
      <c r="C10" s="21" t="s">
        <v>8</v>
      </c>
      <c r="D10" s="21" t="s">
        <v>7</v>
      </c>
      <c r="E10" s="21" t="s">
        <v>8</v>
      </c>
      <c r="F10" s="21" t="s">
        <v>8</v>
      </c>
    </row>
    <row r="11" spans="1:6" ht="13.8" hidden="1" outlineLevel="1" x14ac:dyDescent="0.25">
      <c r="A11" s="22">
        <v>7</v>
      </c>
      <c r="B11" s="23" t="s">
        <v>133</v>
      </c>
      <c r="C11" s="21" t="s">
        <v>7</v>
      </c>
      <c r="D11" s="21" t="s">
        <v>8</v>
      </c>
      <c r="E11" s="21" t="s">
        <v>8</v>
      </c>
      <c r="F11" s="21" t="s">
        <v>8</v>
      </c>
    </row>
    <row r="12" spans="1:6" ht="13.8" hidden="1" outlineLevel="1" x14ac:dyDescent="0.25">
      <c r="A12" s="22">
        <v>8</v>
      </c>
      <c r="B12" s="23" t="s">
        <v>174</v>
      </c>
      <c r="C12" s="21" t="s">
        <v>7</v>
      </c>
      <c r="D12" s="21" t="s">
        <v>8</v>
      </c>
      <c r="E12" s="21" t="s">
        <v>8</v>
      </c>
      <c r="F12" s="21" t="s">
        <v>8</v>
      </c>
    </row>
    <row r="13" spans="1:6" ht="13.8" hidden="1" outlineLevel="1" x14ac:dyDescent="0.25">
      <c r="A13" s="22">
        <v>9</v>
      </c>
      <c r="B13" s="23" t="s">
        <v>177</v>
      </c>
      <c r="C13" s="21" t="s">
        <v>8</v>
      </c>
      <c r="D13" s="21" t="s">
        <v>7</v>
      </c>
      <c r="E13" s="21" t="s">
        <v>7</v>
      </c>
      <c r="F13" s="21" t="s">
        <v>8</v>
      </c>
    </row>
    <row r="14" spans="1:6" ht="13.8" hidden="1" outlineLevel="1" x14ac:dyDescent="0.25">
      <c r="A14" s="22">
        <v>10</v>
      </c>
      <c r="B14" s="23" t="s">
        <v>67</v>
      </c>
      <c r="C14" s="21" t="s">
        <v>7</v>
      </c>
      <c r="D14" s="21" t="s">
        <v>8</v>
      </c>
      <c r="E14" s="21" t="s">
        <v>7</v>
      </c>
      <c r="F14" s="21" t="s">
        <v>8</v>
      </c>
    </row>
    <row r="15" spans="1:6" ht="13.8" hidden="1" outlineLevel="1" x14ac:dyDescent="0.25">
      <c r="A15" s="22">
        <v>11</v>
      </c>
      <c r="B15" s="23" t="s">
        <v>67</v>
      </c>
      <c r="C15" s="21" t="s">
        <v>7</v>
      </c>
      <c r="D15" s="21" t="s">
        <v>8</v>
      </c>
      <c r="E15" s="21" t="s">
        <v>8</v>
      </c>
      <c r="F15" s="21" t="s">
        <v>8</v>
      </c>
    </row>
    <row r="16" spans="1:6" ht="13.8" hidden="1" outlineLevel="1" x14ac:dyDescent="0.25">
      <c r="A16" s="22">
        <v>12</v>
      </c>
      <c r="B16" s="23" t="s">
        <v>175</v>
      </c>
      <c r="C16" s="21" t="s">
        <v>8</v>
      </c>
      <c r="D16" s="21" t="s">
        <v>8</v>
      </c>
      <c r="E16" s="21" t="s">
        <v>8</v>
      </c>
      <c r="F16" s="21" t="s">
        <v>7</v>
      </c>
    </row>
    <row r="17" spans="1:5" collapsed="1" x14ac:dyDescent="0.25">
      <c r="A17" s="3"/>
    </row>
    <row r="18" spans="1:5" s="84" customFormat="1" ht="13.8" x14ac:dyDescent="0.25">
      <c r="A18" s="86" t="s">
        <v>89</v>
      </c>
    </row>
    <row r="19" spans="1:5" hidden="1" outlineLevel="1" x14ac:dyDescent="0.25">
      <c r="A19" s="83" t="s">
        <v>106</v>
      </c>
      <c r="B19" s="8" t="s">
        <v>123</v>
      </c>
      <c r="C19" s="8" t="s">
        <v>124</v>
      </c>
      <c r="D19" s="8" t="s">
        <v>125</v>
      </c>
      <c r="E19" s="9"/>
    </row>
    <row r="20" spans="1:5" hidden="1" outlineLevel="1" x14ac:dyDescent="0.25">
      <c r="A20" s="2">
        <v>1</v>
      </c>
      <c r="B20" s="2" t="s">
        <v>77</v>
      </c>
      <c r="C20" s="2" t="s">
        <v>196</v>
      </c>
      <c r="D20" s="3" t="s">
        <v>195</v>
      </c>
      <c r="E20" s="2" t="s">
        <v>228</v>
      </c>
    </row>
    <row r="21" spans="1:5" hidden="1" outlineLevel="1" x14ac:dyDescent="0.25">
      <c r="A21" s="2">
        <v>2</v>
      </c>
      <c r="B21" s="2" t="s">
        <v>77</v>
      </c>
      <c r="C21" s="2" t="s">
        <v>190</v>
      </c>
      <c r="D21" s="3" t="s">
        <v>189</v>
      </c>
      <c r="E21" s="2" t="s">
        <v>229</v>
      </c>
    </row>
    <row r="22" spans="1:5" hidden="1" outlineLevel="1" x14ac:dyDescent="0.25">
      <c r="A22" s="2">
        <v>3</v>
      </c>
      <c r="B22" s="2" t="s">
        <v>78</v>
      </c>
      <c r="C22" s="2" t="s">
        <v>192</v>
      </c>
      <c r="D22" s="3" t="s">
        <v>191</v>
      </c>
      <c r="E22" s="2" t="s">
        <v>230</v>
      </c>
    </row>
    <row r="23" spans="1:5" hidden="1" outlineLevel="1" x14ac:dyDescent="0.25">
      <c r="A23" s="92">
        <v>4</v>
      </c>
      <c r="B23" s="2" t="s">
        <v>94</v>
      </c>
      <c r="C23" s="2" t="s">
        <v>194</v>
      </c>
      <c r="D23" s="2" t="s">
        <v>193</v>
      </c>
      <c r="E23" s="2" t="s">
        <v>231</v>
      </c>
    </row>
    <row r="24" spans="1:5" collapsed="1" x14ac:dyDescent="0.25">
      <c r="A24" s="92"/>
    </row>
    <row r="25" spans="1:5" s="84" customFormat="1" ht="13.8" x14ac:dyDescent="0.25">
      <c r="A25" s="86" t="s">
        <v>90</v>
      </c>
    </row>
    <row r="26" spans="1:5" hidden="1" outlineLevel="1" x14ac:dyDescent="0.25">
      <c r="A26" s="83" t="s">
        <v>106</v>
      </c>
      <c r="B26" s="8" t="s">
        <v>123</v>
      </c>
      <c r="C26" s="8" t="s">
        <v>124</v>
      </c>
      <c r="D26" s="8" t="s">
        <v>125</v>
      </c>
      <c r="E26" s="9"/>
    </row>
    <row r="27" spans="1:5" hidden="1" outlineLevel="1" x14ac:dyDescent="0.25">
      <c r="A27" s="2">
        <v>1</v>
      </c>
      <c r="B27" s="10" t="s">
        <v>197</v>
      </c>
      <c r="C27" s="2" t="s">
        <v>198</v>
      </c>
      <c r="D27" s="11" t="s">
        <v>199</v>
      </c>
      <c r="E27" s="2" t="s">
        <v>200</v>
      </c>
    </row>
    <row r="28" spans="1:5" hidden="1" outlineLevel="1" x14ac:dyDescent="0.25">
      <c r="A28" s="2">
        <v>2</v>
      </c>
      <c r="B28" s="2" t="s">
        <v>39</v>
      </c>
      <c r="C28" s="2" t="s">
        <v>201</v>
      </c>
      <c r="D28" s="11" t="s">
        <v>202</v>
      </c>
      <c r="E28" s="3" t="s">
        <v>203</v>
      </c>
    </row>
    <row r="29" spans="1:5" hidden="1" outlineLevel="1" x14ac:dyDescent="0.25">
      <c r="A29" s="2">
        <v>3</v>
      </c>
      <c r="B29" s="2" t="s">
        <v>42</v>
      </c>
      <c r="C29" s="2" t="s">
        <v>204</v>
      </c>
      <c r="D29" s="11" t="s">
        <v>205</v>
      </c>
      <c r="E29" s="3" t="s">
        <v>206</v>
      </c>
    </row>
    <row r="30" spans="1:5" hidden="1" outlineLevel="1" x14ac:dyDescent="0.25">
      <c r="A30" s="2">
        <v>4</v>
      </c>
      <c r="B30" s="2" t="s">
        <v>49</v>
      </c>
      <c r="C30" s="2" t="s">
        <v>207</v>
      </c>
      <c r="D30" s="11" t="s">
        <v>208</v>
      </c>
      <c r="E30" s="3" t="s">
        <v>209</v>
      </c>
    </row>
    <row r="31" spans="1:5" hidden="1" outlineLevel="1" x14ac:dyDescent="0.25">
      <c r="A31" s="2">
        <v>5</v>
      </c>
      <c r="B31" s="2" t="s">
        <v>210</v>
      </c>
      <c r="C31" s="2" t="s">
        <v>211</v>
      </c>
      <c r="D31" s="11" t="s">
        <v>212</v>
      </c>
      <c r="E31" s="3" t="s">
        <v>213</v>
      </c>
    </row>
    <row r="32" spans="1:5" hidden="1" outlineLevel="1" x14ac:dyDescent="0.25">
      <c r="A32" s="2">
        <v>6</v>
      </c>
      <c r="B32" s="2" t="s">
        <v>214</v>
      </c>
      <c r="C32" s="2" t="s">
        <v>215</v>
      </c>
      <c r="D32" s="11" t="s">
        <v>216</v>
      </c>
      <c r="E32" s="3" t="s">
        <v>217</v>
      </c>
    </row>
    <row r="33" spans="1:5" hidden="1" outlineLevel="1" x14ac:dyDescent="0.25">
      <c r="A33" s="2">
        <v>7</v>
      </c>
      <c r="B33" s="2" t="s">
        <v>218</v>
      </c>
      <c r="C33" s="2" t="s">
        <v>219</v>
      </c>
      <c r="D33" s="11" t="s">
        <v>220</v>
      </c>
      <c r="E33" s="3" t="s">
        <v>221</v>
      </c>
    </row>
    <row r="34" spans="1:5" hidden="1" outlineLevel="1" x14ac:dyDescent="0.25">
      <c r="A34" s="2">
        <v>8</v>
      </c>
      <c r="B34" s="2" t="s">
        <v>65</v>
      </c>
      <c r="C34" s="2" t="s">
        <v>222</v>
      </c>
      <c r="D34" s="11" t="s">
        <v>223</v>
      </c>
      <c r="E34" s="3" t="s">
        <v>224</v>
      </c>
    </row>
    <row r="35" spans="1:5" collapsed="1" x14ac:dyDescent="0.25">
      <c r="D35" s="11"/>
      <c r="E35" s="3"/>
    </row>
    <row r="36" spans="1:5" s="84" customFormat="1" ht="13.8" x14ac:dyDescent="0.25">
      <c r="A36" s="86" t="s">
        <v>225</v>
      </c>
    </row>
    <row r="37" spans="1:5" hidden="1" outlineLevel="1" x14ac:dyDescent="0.25">
      <c r="A37" s="83" t="s">
        <v>106</v>
      </c>
      <c r="B37" s="8" t="s">
        <v>123</v>
      </c>
      <c r="C37" s="8" t="s">
        <v>124</v>
      </c>
      <c r="D37" s="8" t="s">
        <v>125</v>
      </c>
      <c r="E37" s="9"/>
    </row>
    <row r="38" spans="1:5" hidden="1" outlineLevel="1" x14ac:dyDescent="0.25">
      <c r="A38" s="2">
        <v>1</v>
      </c>
      <c r="B38" s="2" t="s">
        <v>225</v>
      </c>
      <c r="C38" s="2" t="s">
        <v>226</v>
      </c>
      <c r="D38" s="11" t="s">
        <v>227</v>
      </c>
      <c r="E38" s="3"/>
    </row>
    <row r="39" spans="1:5" collapsed="1" x14ac:dyDescent="0.25">
      <c r="D39" s="3"/>
    </row>
    <row r="40" spans="1:5" x14ac:dyDescent="0.25">
      <c r="D40" s="3"/>
    </row>
    <row r="41" spans="1:5" x14ac:dyDescent="0.25">
      <c r="D41" s="3"/>
    </row>
    <row r="42" spans="1:5" x14ac:dyDescent="0.25">
      <c r="D42" s="3"/>
    </row>
    <row r="43" spans="1:5" x14ac:dyDescent="0.25">
      <c r="D43" s="3"/>
    </row>
    <row r="44" spans="1:5" x14ac:dyDescent="0.25">
      <c r="D44" s="3"/>
    </row>
  </sheetData>
  <mergeCells count="3">
    <mergeCell ref="C3:F3"/>
    <mergeCell ref="A3:A4"/>
    <mergeCell ref="B3:B4"/>
  </mergeCells>
  <conditionalFormatting sqref="C5:F12">
    <cfRule type="cellIs" dxfId="5" priority="4" operator="equal">
      <formula>"Так"</formula>
    </cfRule>
  </conditionalFormatting>
  <conditionalFormatting sqref="C13:F13">
    <cfRule type="cellIs" dxfId="4" priority="2" operator="equal">
      <formula>"Так"</formula>
    </cfRule>
  </conditionalFormatting>
  <conditionalFormatting sqref="C14:F15">
    <cfRule type="cellIs" dxfId="3" priority="1" operator="equal">
      <formula>"Так"</formula>
    </cfRule>
  </conditionalFormatting>
  <conditionalFormatting sqref="C16:F16">
    <cfRule type="cellIs" dxfId="2" priority="3" operator="equal">
      <formula>"Так"</formula>
    </cfRule>
  </conditionalFormatting>
  <dataValidations count="1">
    <dataValidation type="list" allowBlank="1" showInputMessage="1" showErrorMessage="1" sqref="C5:F16">
      <formula1>"Так, Ні"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Інфо</vt:lpstr>
      <vt:lpstr>Портфель</vt:lpstr>
      <vt:lpstr>Специфічний ризик</vt:lpstr>
      <vt:lpstr>Загальний ризик</vt:lpstr>
      <vt:lpstr>Розмір ринкового ризику</vt:lpstr>
      <vt:lpstr>Ключ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Дадашова Первін Акіфівна</dc:creator>
  <cp:lastModifiedBy>Данилець Ольга Олегівна</cp:lastModifiedBy>
  <dcterms:created xsi:type="dcterms:W3CDTF">2020-04-04T13:31:38Z</dcterms:created>
  <dcterms:modified xsi:type="dcterms:W3CDTF">2021-10-21T15:15:35Z</dcterms:modified>
</cp:coreProperties>
</file>