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7050"/>
  </bookViews>
  <sheets>
    <sheet name="LCR по фінзвіт." sheetId="1" r:id="rId1"/>
    <sheet name="LCR фактичний" sheetId="3" r:id="rId2"/>
  </sheets>
  <definedNames>
    <definedName name="_xlnm._FilterDatabase" localSheetId="1" hidden="1">'LCR фактичний'!$A$9:$B$152</definedName>
  </definedNames>
  <calcPr calcId="162913"/>
</workbook>
</file>

<file path=xl/calcChain.xml><?xml version="1.0" encoding="utf-8"?>
<calcChain xmlns="http://schemas.openxmlformats.org/spreadsheetml/2006/main">
  <c r="B16" i="1" l="1"/>
  <c r="D16" i="1" s="1"/>
  <c r="D29" i="1"/>
  <c r="D25" i="1"/>
  <c r="D26" i="1"/>
  <c r="D27" i="1"/>
  <c r="B18" i="1"/>
  <c r="B52" i="1"/>
  <c r="B24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5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11" i="1"/>
  <c r="C4" i="3"/>
  <c r="C5" i="3"/>
  <c r="B17" i="1" l="1"/>
  <c r="D17" i="1" s="1"/>
  <c r="E74" i="3"/>
  <c r="E73" i="3"/>
  <c r="E72" i="3"/>
  <c r="E71" i="3"/>
  <c r="E69" i="3"/>
  <c r="E68" i="3"/>
  <c r="C67" i="3"/>
  <c r="E66" i="3"/>
  <c r="E65" i="3"/>
  <c r="E64" i="3"/>
  <c r="C63" i="3"/>
  <c r="C62" i="3" s="1"/>
  <c r="E61" i="3"/>
  <c r="E60" i="3"/>
  <c r="E59" i="3"/>
  <c r="E58" i="3"/>
  <c r="E57" i="3"/>
  <c r="E56" i="3"/>
  <c r="E55" i="3"/>
  <c r="E54" i="3"/>
  <c r="E53" i="3"/>
  <c r="E52" i="3"/>
  <c r="C51" i="3"/>
  <c r="E50" i="3"/>
  <c r="E49" i="3"/>
  <c r="E48" i="3"/>
  <c r="C47" i="3"/>
  <c r="E46" i="3"/>
  <c r="E45" i="3"/>
  <c r="E44" i="3"/>
  <c r="E43" i="3"/>
  <c r="E42" i="3"/>
  <c r="E41" i="3"/>
  <c r="C40" i="3"/>
  <c r="E39" i="3"/>
  <c r="E38" i="3"/>
  <c r="E37" i="3"/>
  <c r="E36" i="3"/>
  <c r="E35" i="3"/>
  <c r="C34" i="3"/>
  <c r="E145" i="3"/>
  <c r="E144" i="3"/>
  <c r="E143" i="3"/>
  <c r="E142" i="3"/>
  <c r="C141" i="3"/>
  <c r="C139" i="3" s="1"/>
  <c r="E140" i="3"/>
  <c r="E138" i="3"/>
  <c r="E137" i="3"/>
  <c r="E136" i="3"/>
  <c r="C135" i="3"/>
  <c r="E134" i="3"/>
  <c r="E133" i="3"/>
  <c r="E132" i="3"/>
  <c r="E131" i="3"/>
  <c r="E130" i="3"/>
  <c r="E129" i="3"/>
  <c r="E128" i="3"/>
  <c r="C127" i="3"/>
  <c r="E126" i="3"/>
  <c r="E125" i="3"/>
  <c r="C124" i="3"/>
  <c r="E123" i="3"/>
  <c r="E120" i="3" s="1"/>
  <c r="E122" i="3"/>
  <c r="E121" i="3"/>
  <c r="C120" i="3"/>
  <c r="E119" i="3"/>
  <c r="E118" i="3"/>
  <c r="E117" i="3"/>
  <c r="C116" i="3"/>
  <c r="E115" i="3"/>
  <c r="E114" i="3"/>
  <c r="E113" i="3"/>
  <c r="C112" i="3"/>
  <c r="E111" i="3"/>
  <c r="E110" i="3"/>
  <c r="E109" i="3"/>
  <c r="E108" i="3"/>
  <c r="C107" i="3"/>
  <c r="E106" i="3"/>
  <c r="E105" i="3"/>
  <c r="E104" i="3"/>
  <c r="E103" i="3"/>
  <c r="E102" i="3"/>
  <c r="C101" i="3"/>
  <c r="E100" i="3"/>
  <c r="E99" i="3"/>
  <c r="E97" i="3"/>
  <c r="E96" i="3"/>
  <c r="E93" i="3"/>
  <c r="E92" i="3"/>
  <c r="E89" i="3" s="1"/>
  <c r="E91" i="3"/>
  <c r="E90" i="3"/>
  <c r="E88" i="3"/>
  <c r="E87" i="3"/>
  <c r="C86" i="3"/>
  <c r="E85" i="3"/>
  <c r="E84" i="3"/>
  <c r="E83" i="3"/>
  <c r="E82" i="3"/>
  <c r="C81" i="3"/>
  <c r="C78" i="3" s="1"/>
  <c r="E80" i="3"/>
  <c r="E79" i="3"/>
  <c r="E30" i="3"/>
  <c r="C29" i="3"/>
  <c r="C31" i="3" s="1"/>
  <c r="E28" i="3"/>
  <c r="E27" i="3"/>
  <c r="E26" i="3"/>
  <c r="E24" i="3"/>
  <c r="E23" i="3"/>
  <c r="E21" i="3"/>
  <c r="E20" i="3"/>
  <c r="E19" i="3"/>
  <c r="E18" i="3"/>
  <c r="E17" i="3"/>
  <c r="E16" i="3"/>
  <c r="E14" i="3"/>
  <c r="E13" i="3"/>
  <c r="E12" i="3"/>
  <c r="B72" i="1"/>
  <c r="B70" i="1"/>
  <c r="B69" i="1"/>
  <c r="B68" i="1"/>
  <c r="B67" i="1"/>
  <c r="B66" i="1"/>
  <c r="B64" i="1"/>
  <c r="B65" i="1" s="1"/>
  <c r="D65" i="1" s="1"/>
  <c r="B71" i="1"/>
  <c r="B63" i="1"/>
  <c r="B62" i="1"/>
  <c r="B55" i="1"/>
  <c r="B54" i="1"/>
  <c r="B53" i="1"/>
  <c r="B58" i="1"/>
  <c r="B57" i="1"/>
  <c r="B51" i="1"/>
  <c r="B31" i="1"/>
  <c r="B33" i="1"/>
  <c r="B40" i="1"/>
  <c r="B46" i="1"/>
  <c r="B45" i="1"/>
  <c r="B44" i="1"/>
  <c r="B43" i="1"/>
  <c r="B42" i="1"/>
  <c r="B41" i="1"/>
  <c r="B39" i="1"/>
  <c r="B38" i="1"/>
  <c r="B37" i="1"/>
  <c r="B36" i="1"/>
  <c r="B35" i="1"/>
  <c r="B34" i="1"/>
  <c r="B32" i="1"/>
  <c r="D31" i="1" s="1"/>
  <c r="D24" i="1"/>
  <c r="B27" i="1"/>
  <c r="B28" i="1" s="1"/>
  <c r="B29" i="1"/>
  <c r="B30" i="1" s="1"/>
  <c r="B23" i="1"/>
  <c r="B25" i="1"/>
  <c r="B22" i="1"/>
  <c r="B13" i="1"/>
  <c r="B15" i="1"/>
  <c r="B14" i="1"/>
  <c r="B12" i="1"/>
  <c r="B56" i="1" l="1"/>
  <c r="E15" i="3"/>
  <c r="E25" i="3"/>
  <c r="E112" i="3"/>
  <c r="E116" i="3"/>
  <c r="E22" i="3"/>
  <c r="E124" i="3"/>
  <c r="E127" i="3"/>
  <c r="E141" i="3"/>
  <c r="E139" i="3" s="1"/>
  <c r="E40" i="3"/>
  <c r="E63" i="3"/>
  <c r="E62" i="3" s="1"/>
  <c r="E67" i="3"/>
  <c r="E81" i="3"/>
  <c r="E78" i="3" s="1"/>
  <c r="E34" i="3"/>
  <c r="E75" i="3" s="1"/>
  <c r="C75" i="3"/>
  <c r="E86" i="3"/>
  <c r="E95" i="3"/>
  <c r="E101" i="3"/>
  <c r="E51" i="3"/>
  <c r="E11" i="3"/>
  <c r="E29" i="3" s="1"/>
  <c r="E31" i="3" s="1"/>
  <c r="E98" i="3"/>
  <c r="E107" i="3"/>
  <c r="E135" i="3"/>
  <c r="E47" i="3"/>
  <c r="C146" i="3"/>
  <c r="B59" i="1"/>
  <c r="B60" i="1" s="1"/>
  <c r="D60" i="1" s="1"/>
  <c r="D52" i="1"/>
  <c r="D22" i="1"/>
  <c r="B11" i="1"/>
  <c r="B26" i="1"/>
  <c r="D33" i="1"/>
  <c r="D12" i="1"/>
  <c r="D46" i="1"/>
  <c r="D23" i="1"/>
  <c r="D28" i="1"/>
  <c r="D30" i="1"/>
  <c r="D32" i="1"/>
  <c r="D34" i="1"/>
  <c r="D35" i="1"/>
  <c r="D36" i="1"/>
  <c r="D37" i="1"/>
  <c r="D38" i="1"/>
  <c r="D39" i="1"/>
  <c r="D40" i="1"/>
  <c r="D41" i="1"/>
  <c r="D42" i="1"/>
  <c r="D43" i="1"/>
  <c r="D44" i="1"/>
  <c r="D45" i="1"/>
  <c r="D51" i="1"/>
  <c r="D53" i="1"/>
  <c r="D54" i="1"/>
  <c r="D55" i="1"/>
  <c r="D56" i="1"/>
  <c r="D57" i="1"/>
  <c r="D58" i="1"/>
  <c r="D62" i="1"/>
  <c r="D63" i="1"/>
  <c r="D64" i="1"/>
  <c r="D66" i="1"/>
  <c r="D67" i="1"/>
  <c r="D68" i="1"/>
  <c r="D69" i="1"/>
  <c r="D70" i="1"/>
  <c r="D71" i="1"/>
  <c r="D72" i="1"/>
  <c r="D13" i="1"/>
  <c r="D14" i="1"/>
  <c r="D15" i="1"/>
  <c r="D18" i="1"/>
  <c r="D59" i="1" l="1"/>
  <c r="E94" i="3"/>
  <c r="E146" i="3" s="1"/>
  <c r="C3" i="3"/>
  <c r="C149" i="3"/>
  <c r="C151" i="3" s="1"/>
  <c r="C150" i="3"/>
  <c r="C152" i="3" s="1"/>
  <c r="B61" i="1"/>
  <c r="D61" i="1" s="1"/>
  <c r="D73" i="1" s="1"/>
  <c r="B5" i="1" s="1"/>
  <c r="D47" i="1"/>
  <c r="B4" i="1" s="1"/>
  <c r="D11" i="1"/>
  <c r="D19" i="1" s="1"/>
  <c r="E150" i="3" l="1"/>
  <c r="E152" i="3" s="1"/>
  <c r="E149" i="3"/>
  <c r="E151" i="3" s="1"/>
  <c r="C7" i="3"/>
  <c r="B3" i="1"/>
  <c r="C6" i="3"/>
  <c r="B6" i="1" l="1"/>
  <c r="B7" i="1"/>
</calcChain>
</file>

<file path=xl/sharedStrings.xml><?xml version="1.0" encoding="utf-8"?>
<sst xmlns="http://schemas.openxmlformats.org/spreadsheetml/2006/main" count="408" uniqueCount="343">
  <si>
    <t>Грошові кошти та їх еквіваленти</t>
  </si>
  <si>
    <t>у тому числі готівкові кошти</t>
  </si>
  <si>
    <t>у тому числі банківські метали</t>
  </si>
  <si>
    <t>у тому числі резерви за готівковими коштами та банківськими металами, наявність яких є непідтвердженою</t>
  </si>
  <si>
    <t>Фінансові активи, що обліковуються за справедливою вартістю через прибуток або збиток</t>
  </si>
  <si>
    <t>У т.ч. що рефінансуються НБУ</t>
  </si>
  <si>
    <t>Кошти в інших банках</t>
  </si>
  <si>
    <t>резерви під знецінення коштів в інших банках</t>
  </si>
  <si>
    <t>Кредити та заборгованість клієнтів</t>
  </si>
  <si>
    <t>у тому числі кредити та заборгованість юридичних осіб</t>
  </si>
  <si>
    <t>у тому числі кредити та заборгованість фізичних осіб</t>
  </si>
  <si>
    <t>Цінні папери, які обліковуються за справедливою вартістю через інший сукупний дохід</t>
  </si>
  <si>
    <t>у т.ч. що рефінансуються НБУ</t>
  </si>
  <si>
    <t>Цінні папери, які обліковуються за амортизованою собівартістю</t>
  </si>
  <si>
    <t>Інвестиції в асоційовані та дочірні компанії</t>
  </si>
  <si>
    <t>Інвестиційна нерухомість</t>
  </si>
  <si>
    <t>Дебіторська заборгованість щодо поточного податку на прибуток</t>
  </si>
  <si>
    <t>Відстрочений податковий актив</t>
  </si>
  <si>
    <t>Основні засоби та нематеріальні активи</t>
  </si>
  <si>
    <t>Інші фінансові активи</t>
  </si>
  <si>
    <t>резерви під інші фінансові активи</t>
  </si>
  <si>
    <t>Інші активи</t>
  </si>
  <si>
    <t>резерви під інші активи</t>
  </si>
  <si>
    <t>Чисті активи, усього</t>
  </si>
  <si>
    <t xml:space="preserve">Усього резервів </t>
  </si>
  <si>
    <t>Загальні активи, усього</t>
  </si>
  <si>
    <t>Кошти отримані від НБУ</t>
  </si>
  <si>
    <t>Кошти банків</t>
  </si>
  <si>
    <t>Кошти клієнтів</t>
  </si>
  <si>
    <t>у тому числі кошти суб'єктів господарювання та небанківських фінансових установ</t>
  </si>
  <si>
    <t>у тому числі кошти на вимогу</t>
  </si>
  <si>
    <t>у тому числі кошти фізичних осіб</t>
  </si>
  <si>
    <t>Фінансові зобов'язання, що обліковуються за справедливою вартістю через прибуток або збиток</t>
  </si>
  <si>
    <t>Боргові цінні папери, емітовані банком</t>
  </si>
  <si>
    <t>Інші залучені кошти</t>
  </si>
  <si>
    <t>Зобов’язання щодо поточного податку на прибуток</t>
  </si>
  <si>
    <t>Відстрочені податкові зобов’язання</t>
  </si>
  <si>
    <t>Резерви за зобов’язаннями</t>
  </si>
  <si>
    <t>Інші фінансові зобов’язання</t>
  </si>
  <si>
    <t>Інші зобов’язання</t>
  </si>
  <si>
    <t>Субординований борг</t>
  </si>
  <si>
    <t>в т.ч. із залишковим терміном до 30 днів</t>
  </si>
  <si>
    <t>Капітал</t>
  </si>
  <si>
    <t>Коефіцієнти врахування до ВЛА</t>
  </si>
  <si>
    <t>Коефіцієнти притоків</t>
  </si>
  <si>
    <t>АКТИВИ</t>
  </si>
  <si>
    <t>Загальна сума ВЛА</t>
  </si>
  <si>
    <t>Значення на звітну дату</t>
  </si>
  <si>
    <t>Разом притоки</t>
  </si>
  <si>
    <t>Розрахунок LCR</t>
  </si>
  <si>
    <t>LCR</t>
  </si>
  <si>
    <t>Кошти в НБУ</t>
  </si>
  <si>
    <t>Обовязкові резерви</t>
  </si>
  <si>
    <t>у тому числі кошти в НБУ</t>
  </si>
  <si>
    <t>у тому числі резерви під знецінення кредитів та заборгованості юридичних осіб</t>
  </si>
  <si>
    <t>у тому числі резерви під знецінення кредитів та заборгованості фізичних осіб</t>
  </si>
  <si>
    <t>резерви під знецінення цінних паперів, які обліковуються за справедливою вартістю через інший сукупний дохід</t>
  </si>
  <si>
    <t>резерви під знецінення цінних паперів,  які обліковуються за амортизованою собівартістю</t>
  </si>
  <si>
    <t>у т.ч. кредити та заборгованість юридичних осіб</t>
  </si>
  <si>
    <t>у т.ч. працюючі кредити із терміном погашення до 30 днів</t>
  </si>
  <si>
    <t>Кредити та заборгованість клієнтів (валові)</t>
  </si>
  <si>
    <t>Кошти в інших банках (валові)</t>
  </si>
  <si>
    <t>Цінні папери, що рефінансуються НБУ</t>
  </si>
  <si>
    <t>Зважені обсяги</t>
  </si>
  <si>
    <t>Усього зобов’язань</t>
  </si>
  <si>
    <t>у т. ч. кошти на вимогу</t>
  </si>
  <si>
    <t>у т. ч. строкові кошти</t>
  </si>
  <si>
    <t>у т.ч. усі інші вклади</t>
  </si>
  <si>
    <t>Статутний капітал</t>
  </si>
  <si>
    <t>Емісійні різниці</t>
  </si>
  <si>
    <t>Незареєстрований статутний капітал</t>
  </si>
  <si>
    <t>Інший додатковий капітал</t>
  </si>
  <si>
    <t>Резервні та інші фонди банку</t>
  </si>
  <si>
    <t>Резерви переоцінки</t>
  </si>
  <si>
    <t>Нерозподілений прибуток (непокритий збиток)</t>
  </si>
  <si>
    <t>Усього власного капіталу</t>
  </si>
  <si>
    <t>Разом відтоки</t>
  </si>
  <si>
    <t>Коефіцієнти відпливів</t>
  </si>
  <si>
    <t>Пасиви, за якими розраховуються відпливи</t>
  </si>
  <si>
    <t>Складові активів, що входять до ВЛА</t>
  </si>
  <si>
    <t>Складові активів за якими розраховуються надходження</t>
  </si>
  <si>
    <t xml:space="preserve">Загальний обсяг високоякісних ліквідних активів </t>
  </si>
  <si>
    <t xml:space="preserve">Сукупні очікувані відпливи грошових коштів </t>
  </si>
  <si>
    <t>Сукупні очікувані надходження грошових коштів</t>
  </si>
  <si>
    <t>Показник*</t>
  </si>
  <si>
    <t>Назва показника</t>
  </si>
  <si>
    <t>Зважений обсяг</t>
  </si>
  <si>
    <t>ОБСЯГ ВИСОКОЯКІСНИХ ЛІКВІДНИХ АКТИВІВ (ВЛА)</t>
  </si>
  <si>
    <t>1. Банкноти та монети</t>
  </si>
  <si>
    <t>B6K001</t>
  </si>
  <si>
    <t>1.1. Банкноти та монети</t>
  </si>
  <si>
    <t>B6K002</t>
  </si>
  <si>
    <t xml:space="preserve">1.2. Резерви за готівковими коштами, наявність яких є непідтвердженою </t>
  </si>
  <si>
    <t>B6K003</t>
  </si>
  <si>
    <t>2. Кошти на кореспондентському рахунку в Національному банку України</t>
  </si>
  <si>
    <t>3. ОВДП та ОЗДП, що рефінансуються Національним банком України</t>
  </si>
  <si>
    <t>A6K011</t>
  </si>
  <si>
    <t>3.1 Сума за ОВДП зі строком погашення більше 30 днів</t>
  </si>
  <si>
    <t>A6K012</t>
  </si>
  <si>
    <t>3.2. Сума за ОВДП  зі строком погашення до 30 днів</t>
  </si>
  <si>
    <t>B6K025</t>
  </si>
  <si>
    <t>4. Сума за депозитними сертифікатами Національного банку України</t>
  </si>
  <si>
    <t>B6K026</t>
  </si>
  <si>
    <t xml:space="preserve">5. Сума за депозитами в Національному банку України до 1 дня </t>
  </si>
  <si>
    <t>A6K015</t>
  </si>
  <si>
    <t>6. Сума за борговими цінними паперами міжнародних фінансових організацій/державних органів країн G-7 з рейтингами провідних світових рейтингових агенств не нижче "АА-"/"Аа3"</t>
  </si>
  <si>
    <t>B6K024</t>
  </si>
  <si>
    <t>7. Сума за борговими цінними паперами, емітованими міжнародними банками розвитку</t>
  </si>
  <si>
    <t>8. Кошти на кореспондентських рахунках в інших банках з рейтингом не нижче інвестиційного класу, що зменшуються на суму незнижувального залишку за відповідними рахунками ностро</t>
  </si>
  <si>
    <t>A6K016</t>
  </si>
  <si>
    <t>8.1. Кошти в іноземній валюті на кореспондентських рахунках в банках з рейтингом не нижче інвестиційного класу</t>
  </si>
  <si>
    <t>A6K017</t>
  </si>
  <si>
    <t>8.2. Сума незнижувального залишку на рахунках ностро в банках з рейтингом не нижче інвестиційного класу</t>
  </si>
  <si>
    <t>9. Кошти в іноземній валюті на кореспондентських рахунках в банках, які дотримуються LCRВВ та LCRІВ та не віднесені до категорії неплатоспроможних ( зменшуються на суму незнижувального залишку за відповідними рахунками ностро)</t>
  </si>
  <si>
    <t>A6K089</t>
  </si>
  <si>
    <t xml:space="preserve">9.1. Кошти в іноземній валюті на кореспондентських рахунках в банках, які дотримуються LCRВВ та LCRІВ та не віднесені до категорії неплатоспроможних </t>
  </si>
  <si>
    <t>A6K090</t>
  </si>
  <si>
    <t xml:space="preserve">9.2. Сума незнижувального залишку на рахунках ностро в банках, які дотримуються LCRВВ та LCRІВ та не віднесені до категорії неплатоспроможних </t>
  </si>
  <si>
    <t>A6K091</t>
  </si>
  <si>
    <t>9.3 Депозити овернайт, що розміщені в інших банках/кредити овернайт, що надані іншим банкам з рейтингом не нижче інвест.класу</t>
  </si>
  <si>
    <t>A6K006</t>
  </si>
  <si>
    <t>10. Загальний обсяг високоякісних ліквідних активів</t>
  </si>
  <si>
    <t>11. Сума обов'язкових резервів, що має зберігатись на кореспондентському рахунку банку в Національному банку</t>
  </si>
  <si>
    <t xml:space="preserve">      Загальний обсяг високоякісних ліквідних активів </t>
  </si>
  <si>
    <t>ВІДПЛИВИ ГРОШОВИХ КОШТІВ</t>
  </si>
  <si>
    <t>1.  КОШТИ ФІЗИЧНИХ ОСІБ</t>
  </si>
  <si>
    <t>B6K005</t>
  </si>
  <si>
    <t>1.1.  Кошти фізичних осіб на вимогу</t>
  </si>
  <si>
    <t>A6K020</t>
  </si>
  <si>
    <t>1.2.  Строкові вклади фізичних осіб, за якими отримано повідомленням про їх повернення (вклади на вимогу та строкові)</t>
  </si>
  <si>
    <t>1.3.  Строкові вклади фізичних осіб</t>
  </si>
  <si>
    <t>A6K018</t>
  </si>
  <si>
    <t>1.3.1.  Строкові вклади фізичних осіб, які згідно з умовами договорів, не можуть бути повернені протягом 30 днів</t>
  </si>
  <si>
    <t>A6K019</t>
  </si>
  <si>
    <t>1.3.2.  Строкові вклади фізичних осіб, на які було накладено обмеження на розпорядження протягом 30 днів</t>
  </si>
  <si>
    <t>A6K021</t>
  </si>
  <si>
    <t>1.3.3.  Сума інших строкових вкладів фізичних осіб, незалежно від строку повернення</t>
  </si>
  <si>
    <t>B6K006</t>
  </si>
  <si>
    <t>1.3.4.  Нараховані витрати за вкладами фізичних осіб</t>
  </si>
  <si>
    <t xml:space="preserve">2.  КОШТИ СУБ'ЄКТІВ ГОСПОДАРСЬКОЇ ДІЯЛЬНОСТІ </t>
  </si>
  <si>
    <t>B6K007</t>
  </si>
  <si>
    <t>2.1.  Кошти суб'єктів господарської діяльності на вимогу</t>
  </si>
  <si>
    <t>A6K024</t>
  </si>
  <si>
    <t>2.2.  Строкові вклади СГД за якими отримано повідомленням про їх повернення (вклади на вимогу та строкові)</t>
  </si>
  <si>
    <t xml:space="preserve">2.3.   Строкові вклади суб'єктів господарської діяльності </t>
  </si>
  <si>
    <t>A6K022</t>
  </si>
  <si>
    <t>2.3.1.  Строкові вклади СГД, які згідно з умовами договорів, не можуть бути повернені протягом 30 днів</t>
  </si>
  <si>
    <t>A6K023</t>
  </si>
  <si>
    <t>2.3.2.  Строкові вклади СГД на які було накладено обмеження на розпорядження протягом 30 днів</t>
  </si>
  <si>
    <t>A6K025</t>
  </si>
  <si>
    <t>2.3.3.  Сума очікуваних контрактних відпливів протягом 30 днів за строковими вкладами СГД</t>
  </si>
  <si>
    <t>B6K023</t>
  </si>
  <si>
    <t>2.3.4.  Сума за нарахованими витратами за вкладами СГД</t>
  </si>
  <si>
    <t xml:space="preserve">3.  КОШТИ ІНШИХ БАНКІВ </t>
  </si>
  <si>
    <t>3.1.  На вимогу інших банків , які не включені до розрахунку високоякісних ліквідних активів (ВЛА)</t>
  </si>
  <si>
    <t>A6K026</t>
  </si>
  <si>
    <t>3.1.1.  Сума за лоро рахунками, які не включені до розрахунку високоякісних ліквідних активів (ВЛА)</t>
  </si>
  <si>
    <t>B6K008</t>
  </si>
  <si>
    <t>3.1.2.  Кошти в розрахунках інших банків</t>
  </si>
  <si>
    <t>3.2.  Cтрокові кошти (депозити інших банків та кредити, отримані від інших банків) :</t>
  </si>
  <si>
    <t>A6K027</t>
  </si>
  <si>
    <t>3.2.1.  Сума очікуваних контрактних відпливів протягом 30 днів за строковими депозитами інших банків та за строковими кредитами, що отримані від інших банків</t>
  </si>
  <si>
    <t>B6K009</t>
  </si>
  <si>
    <t>3.2.2.  Нараховані витрати за коштами банків</t>
  </si>
  <si>
    <t xml:space="preserve">4.  КОШТИ ДЕРЖАВНОГО І МІСЦЕВИХ БЮДЖЕТІВ, БЮДЖЕТНИХ  УСТАНОВ І ЦІЛЬОВИХ ФОНДІВ </t>
  </si>
  <si>
    <t>B6K010</t>
  </si>
  <si>
    <t>4.1.  Поточні рахунки бюджетних  установ</t>
  </si>
  <si>
    <t>A6K028</t>
  </si>
  <si>
    <t>4.2.  Сума очікуваних контрактних відпливів протягом 30 днів за строковими коштами бюджетних установ</t>
  </si>
  <si>
    <t>A6K079</t>
  </si>
  <si>
    <t>4.3. Вклади бюджетних установ за якими було отримано повідомленням про їх повернення</t>
  </si>
  <si>
    <t>B6K011</t>
  </si>
  <si>
    <t xml:space="preserve">4.4.  Нараховані витрати за рахунками бюджетних  установ </t>
  </si>
  <si>
    <t>B6K012</t>
  </si>
  <si>
    <t>4.5.  Кошти виборчих фондів та фонду референдуму</t>
  </si>
  <si>
    <t>5.  КОШТИ НЕБАНКІВСЬКИХ ФІНАНСОВИХ УСТАНОВ</t>
  </si>
  <si>
    <t>B6K013</t>
  </si>
  <si>
    <t>5.1.  Кошти на вимогу небанківських фінансових установ</t>
  </si>
  <si>
    <t>A6K030</t>
  </si>
  <si>
    <t>5.2.  Вклади небанківських фінансових установ за якими було отримано повідомленням про їх повернення (вклади на вимогу та строкові)</t>
  </si>
  <si>
    <t>A6K029</t>
  </si>
  <si>
    <t>5.3.  Сума очікуваних контрактних відпливів протягом 30 днів за строковими коштами небанківських фінансових установ</t>
  </si>
  <si>
    <t>B6K014</t>
  </si>
  <si>
    <t>5.4.  Нараховані витрати за коштами небанківських фінансових установ</t>
  </si>
  <si>
    <t>6.  КОШТИ НБУ</t>
  </si>
  <si>
    <t>B6K015</t>
  </si>
  <si>
    <t xml:space="preserve">6.1.  Кошти Національного банку України на вимогу </t>
  </si>
  <si>
    <t>A6K031</t>
  </si>
  <si>
    <t xml:space="preserve">6.2.  Строкові кошти Національного банку України на вимогу </t>
  </si>
  <si>
    <t>B6K016</t>
  </si>
  <si>
    <t>6.3.  Нараховані витрати за коштами Національного банку України</t>
  </si>
  <si>
    <t xml:space="preserve">7.  КРЕДИТИ МІЖНАРОДНИХ ТА ІНШИХ ФІНАНСОВИХ ОРГАНІЗАЦІЙ </t>
  </si>
  <si>
    <t>A6K032</t>
  </si>
  <si>
    <t>7.1.  Кредити від міжнародних банків розвитку</t>
  </si>
  <si>
    <t>A6K033</t>
  </si>
  <si>
    <t xml:space="preserve">7.2.  Кредити від інших фінансових організацій </t>
  </si>
  <si>
    <t>B6K017</t>
  </si>
  <si>
    <t>7.3.  Нараховані витрати за кредитами від міжнародних банків розвитку та інших фінанансових організацій</t>
  </si>
  <si>
    <t xml:space="preserve">8.  ЦІННІ ПАПЕРИ ВЛАСНОГО БОРГУ </t>
  </si>
  <si>
    <t>A6K034</t>
  </si>
  <si>
    <t>8.1.  Строкові ощадні (депозитні) сертифікати зі строком до 30 днів</t>
  </si>
  <si>
    <t>A6K035</t>
  </si>
  <si>
    <t>8.2.  Інші цінні папери власного боргу</t>
  </si>
  <si>
    <t>B6K018</t>
  </si>
  <si>
    <t>8.3.  Нараховані витрати за цінними паперами власного боргу</t>
  </si>
  <si>
    <t xml:space="preserve">9.  СУБОРДИНОВАНИЙ БОРГ </t>
  </si>
  <si>
    <t>A6K036</t>
  </si>
  <si>
    <t xml:space="preserve">9.1.  Субординований борг </t>
  </si>
  <si>
    <t>B6K019</t>
  </si>
  <si>
    <t>9.2.  Нараховані витрати</t>
  </si>
  <si>
    <t xml:space="preserve">10.  БЕЗВІДКЛИЧНІ ЗОБОВ'ЯЗАННЯ З КРЕДИТУВАННЯ </t>
  </si>
  <si>
    <t>A6K037</t>
  </si>
  <si>
    <t>10.1.  Сума за безвідкличними зобов'язаннями з кредитування, що надані фізичним особам</t>
  </si>
  <si>
    <t>A6K038</t>
  </si>
  <si>
    <t xml:space="preserve">10.2.  Сума за безвідкличними зобов'язаннями з кредитування, що надані суб'єктам господарської діяльності, органам державної влади, органам місцевого самоврядування та міжнародним фінансовим організаціям </t>
  </si>
  <si>
    <t>A6K039</t>
  </si>
  <si>
    <t>10.3.  Сума за безвідкличними зобов'язаннями з кредитування, що надані іншим фінансовим установам</t>
  </si>
  <si>
    <t>B6K020</t>
  </si>
  <si>
    <t>10.4.  Безвідкличні зобов'язання з кредитування, що надані банкам</t>
  </si>
  <si>
    <t>A6K040</t>
  </si>
  <si>
    <t>11.  ПОЗАБАЛАНСОВІ ЗОБОВ'ЯЗАННЯ, ПОВ'ЯЗАНІ З ТОРГОВИМ ФІНАНСУВАННЯМ  (Акредитиви та гарантії )</t>
  </si>
  <si>
    <t>A6K041</t>
  </si>
  <si>
    <t xml:space="preserve">12.  ІНШІ ВІДПЛИВИ, ЩО ОЧІКУЮТЬСЯ БАНКОМ </t>
  </si>
  <si>
    <t>B6K021</t>
  </si>
  <si>
    <t>13.  ТРАНЗИТНІ ТА КЛІРИНГОВІ РАХУНКИ</t>
  </si>
  <si>
    <t>14.  Відпливи ЗА ОПЕРАЦІЯМИ З ДЕРИВАТИВАМИ</t>
  </si>
  <si>
    <t>A6K043</t>
  </si>
  <si>
    <t>14.1.  Операції за кредиторською заборгованістю з придбання та продажу іноземної валюти за рахунок банку</t>
  </si>
  <si>
    <t>A6K042</t>
  </si>
  <si>
    <t>14.2.  Операції з  деривативами</t>
  </si>
  <si>
    <t>A6K044</t>
  </si>
  <si>
    <t>15.  КРЕДИТОРСЬКА ЗАБОРГОВАНІСТь</t>
  </si>
  <si>
    <t>16.  ЗАБЕЗПЕЧЕНЕ ФОНДУВАННЯ</t>
  </si>
  <si>
    <t>A6K045</t>
  </si>
  <si>
    <t>16.1.  Кредити, що отримані від Національного банку України</t>
  </si>
  <si>
    <t>16.2.  Кошти,  що отримані  за операціями репо</t>
  </si>
  <si>
    <t>A6K046</t>
  </si>
  <si>
    <t>16.2.1.  Кошти, що отримані за операціями репо та забезпечені вискоякісними ліквідними активами (ВЛА)</t>
  </si>
  <si>
    <t>A6K047</t>
  </si>
  <si>
    <t>16.2.2.  Кошти, що отримані за операціями репо та забезпечені не вискоякісними ліквідними активами (ВЛА)</t>
  </si>
  <si>
    <t>B6K027</t>
  </si>
  <si>
    <t>16.3.  Нараховані витрати за кредитами Національного банку та коштами отриманими за операціями репо</t>
  </si>
  <si>
    <t>A6K048</t>
  </si>
  <si>
    <t>A6K007</t>
  </si>
  <si>
    <t>НАДХОДЖЕННЯ ГРОШОВИХ КОШТІВ</t>
  </si>
  <si>
    <t>20. КРЕДИТИ ФІЗИЧНИХ ОСІБ</t>
  </si>
  <si>
    <t>A6K049</t>
  </si>
  <si>
    <t>20.1. Кредити фізичним особам на поточні потреби</t>
  </si>
  <si>
    <t>A6K050</t>
  </si>
  <si>
    <t>20.2. Іпотечні кредити фізичним особам</t>
  </si>
  <si>
    <t>A6K051</t>
  </si>
  <si>
    <t>20.3. Кредити за фінансовим лізингом (оренда) фізичним особам</t>
  </si>
  <si>
    <t>A6K052</t>
  </si>
  <si>
    <t>20.4. Кредити фізичним особам, що надані за врахованими векселями</t>
  </si>
  <si>
    <t>A6K053</t>
  </si>
  <si>
    <t>20.5. Нараховані доходи за кредитами фізичних осіб</t>
  </si>
  <si>
    <t>21. КРЕДИТИ СУБ'ЄКТАМ ГОСПОДАРСЬКОЇ ДІЯЛЬНОСТІ</t>
  </si>
  <si>
    <t>A6K055</t>
  </si>
  <si>
    <t>21.1. Іпотечні кредити суб'єктам господарської діяльності</t>
  </si>
  <si>
    <t>A6K056</t>
  </si>
  <si>
    <t>21.2. Кредити за фінансовим лізингом (оренда) суб'єктам господарської діяльності</t>
  </si>
  <si>
    <t>A6K057</t>
  </si>
  <si>
    <t>21.3. Кредиит за факторинговими операціями із суб'єктами господарської діяльності</t>
  </si>
  <si>
    <t>A6K058</t>
  </si>
  <si>
    <t>21.4. Кредити суб'єктам господарської діяльності, що надані за врахованими векселями</t>
  </si>
  <si>
    <t>A6K054</t>
  </si>
  <si>
    <t>21.5. Кредити суб'єктам господарської діяльності в поточну діяльність</t>
  </si>
  <si>
    <t>A6K059</t>
  </si>
  <si>
    <t>21.6. Нараховані доходи за кредитами суб'єктам господарської діяльності</t>
  </si>
  <si>
    <t>22. КРЕДИТИ ОРГАНАМ ДЕРЖАВНОЇ ВЛАДИ ТА МІСЦЕВОГО САМОВРЯДУВАННЯ</t>
  </si>
  <si>
    <t>A6K060</t>
  </si>
  <si>
    <t>22.1. Інші кредити органам державної влади та місцевого самоврядування</t>
  </si>
  <si>
    <t>A6K061</t>
  </si>
  <si>
    <t>22.2. Іпотечні кредити органам державної влади та місцевого самоврядування</t>
  </si>
  <si>
    <t>A6K062</t>
  </si>
  <si>
    <t>22.3. Нараховані доходи за кредитами органам державної влади та місцевого самоврядування</t>
  </si>
  <si>
    <t xml:space="preserve">23. КОШТИ ІНШИХ БАНКІВ </t>
  </si>
  <si>
    <t>A6K064</t>
  </si>
  <si>
    <t>23.1. Кошти за ностро рахунками, які не включені до високоякісних ліквідних активів (ВЛА)</t>
  </si>
  <si>
    <t>A6K065</t>
  </si>
  <si>
    <t>23.2. Кошти незнижувального залишку на рахунках ностро, які не включена до високоякісних ліквідних активів (ВЛА)</t>
  </si>
  <si>
    <t>A6K066</t>
  </si>
  <si>
    <t>23.3. Кошти банків у розрахунках, які є забезпеченням за кредитами рефінансування Національного банку України</t>
  </si>
  <si>
    <t>A6K088</t>
  </si>
  <si>
    <t>23.4. Кошти банків у розрахунках (крім тих, які є забезпеченням за кредитами рефінансування Національного банку України)</t>
  </si>
  <si>
    <t>A6K067</t>
  </si>
  <si>
    <t>23.5. Вклади (депозити) в інших банках</t>
  </si>
  <si>
    <t>A6K068</t>
  </si>
  <si>
    <t>23.6. Кредити та фінансовим лізингом наданим іншим банкам</t>
  </si>
  <si>
    <t>A6K069</t>
  </si>
  <si>
    <t xml:space="preserve">23.7. Кредити та депозити, що надані (розміщені) на умовах субординованого боргу </t>
  </si>
  <si>
    <t>A6K070</t>
  </si>
  <si>
    <t>23.8. Невикористана частини безвідкличних кредитних ліній для підтримання ліквідності, відкритих материнським банком</t>
  </si>
  <si>
    <t>A6K071</t>
  </si>
  <si>
    <t>23.9. Нараховані доходи за коштами в інших банках</t>
  </si>
  <si>
    <t>A6K072</t>
  </si>
  <si>
    <t>24. ОПЕРАЦІЇ З ЦІННИМИ ПАПЕРАМИ (ЯКІ НЕ ВКЛЮЧЕНІ ДО ВЛА)</t>
  </si>
  <si>
    <t>25. ЗА ОПЕРАЦІЯМИ ЗВОРОТНОГО РЕПО</t>
  </si>
  <si>
    <t>25.1.  За операціями зворотнього репо з переходом права власності/розпоряджання</t>
  </si>
  <si>
    <t>A6K075</t>
  </si>
  <si>
    <t>25.1.1.  За операціями зворотного репо з переходом права власності/розпоряджання забезпечені  ВЛА</t>
  </si>
  <si>
    <t>A6K074</t>
  </si>
  <si>
    <t>25.1.2.  За операціями зворотного репо з переходом права власності/розпоряджання забезпечені не   ВЛА</t>
  </si>
  <si>
    <t>A6K073</t>
  </si>
  <si>
    <t>25.2.  За операціями зворотнього репо з без переходу права власності/розпоряджання</t>
  </si>
  <si>
    <t>26. ОПЕРАЦІї З ДЕРИВАТИВАМИ ТА ДЕБІТОРСЬКОЮ ЗАБОРГОВАНІСТЮ</t>
  </si>
  <si>
    <t>A6K077</t>
  </si>
  <si>
    <t>26.1. Дебіторська заборгованістю з придбання та продажу іноземної валюти за рахунок банку</t>
  </si>
  <si>
    <t>A6K076</t>
  </si>
  <si>
    <t>26.2. Операції з деривативами</t>
  </si>
  <si>
    <t>27. ІНШІ НАДХОДЖЕННЯ</t>
  </si>
  <si>
    <t>B6K022</t>
  </si>
  <si>
    <t>27.1. Надходження Транзитні і клірингові операції</t>
  </si>
  <si>
    <t>A6K078</t>
  </si>
  <si>
    <t>27.2. Дебіторська заборгованість за операціями з банками та клієнтами</t>
  </si>
  <si>
    <t>A6K080</t>
  </si>
  <si>
    <t>27.3. Сума очікуваних контрактних надходжень протягом 30 днів за нарахованими доходами за кредитами овердрафт</t>
  </si>
  <si>
    <t>A6K063</t>
  </si>
  <si>
    <t>28. Депозити в Національному банку України, які не включені до високоякісних ліквідних активів (ВЛА), та нараховані доходи за ними</t>
  </si>
  <si>
    <t>A6K008</t>
  </si>
  <si>
    <t>A6K009</t>
  </si>
  <si>
    <t>A6K010</t>
  </si>
  <si>
    <t>31. Коефіцієнт покриття ліквідністю (LCR)</t>
  </si>
  <si>
    <t>* Докладний опис рахунків, що входять до показника див. файл Description_6KX.docx</t>
  </si>
  <si>
    <t>Активи</t>
  </si>
  <si>
    <t>Джерело даних:</t>
  </si>
  <si>
    <t>Згруповані балансові залишки</t>
  </si>
  <si>
    <t>Зобов'язання</t>
  </si>
  <si>
    <t>Всього</t>
  </si>
  <si>
    <t>НВ</t>
  </si>
  <si>
    <t>ІВ</t>
  </si>
  <si>
    <t>31.1 Коефіцієнт покриття ліквідністю (LCR), із врахуванням обмежень 25% від відпливів</t>
  </si>
  <si>
    <t>30. Чистий очікуваний відплив грошових коштів</t>
  </si>
  <si>
    <t>30.1 Чистий очікуваний відплив грошових коштів, із врахуванням обмежень не менше 25% від відпливів</t>
  </si>
  <si>
    <t>17. Сума простроченої заборгованості перед клієнтами</t>
  </si>
  <si>
    <t>18.  Сукупні очікувані відпливи грошових коштів</t>
  </si>
  <si>
    <t xml:space="preserve">Кошти в іноземній валюті на кор.рахунках в банках </t>
  </si>
  <si>
    <t>у т.ч. вклади, які не будуть повернуті протягом 30 днів</t>
  </si>
  <si>
    <t>у т.ч. із залишковим терміном до 30 днів</t>
  </si>
  <si>
    <t>млн грн.</t>
  </si>
  <si>
    <t>29. Сукупні очікувані надходження грошових коштів</t>
  </si>
  <si>
    <t>LCR, із врахуванням обмеженя - не менше 25% відпливу</t>
  </si>
  <si>
    <t>LCR, , із врахуванням обмеженя - не менше 25% відпливу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</si>
</sst>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₴_-;\-* #,##0.00\ _₴_-;_-* &quot;-&quot;??\ _₴_-;_-@_-"/>
    <numFmt numFmtId="165" formatCode="dd\.mm\.yy;@"/>
    <numFmt numFmtId="166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1" xfId="0" applyNumberFormat="1" applyFont="1" applyBorder="1"/>
    <xf numFmtId="0" fontId="2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indent="1"/>
    </xf>
    <xf numFmtId="0" fontId="4" fillId="3" borderId="1" xfId="0" applyFont="1" applyFill="1" applyBorder="1" applyAlignment="1">
      <alignment horizontal="left" indent="2"/>
    </xf>
    <xf numFmtId="0" fontId="4" fillId="3" borderId="1" xfId="0" applyFont="1" applyFill="1" applyBorder="1" applyAlignment="1">
      <alignment horizontal="left" indent="3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3" fontId="2" fillId="3" borderId="1" xfId="0" applyNumberFormat="1" applyFont="1" applyFill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left"/>
    </xf>
    <xf numFmtId="9" fontId="2" fillId="8" borderId="1" xfId="1" applyNumberFormat="1" applyFont="1" applyFill="1" applyBorder="1" applyAlignment="1">
      <alignment horizontal="right"/>
    </xf>
    <xf numFmtId="9" fontId="8" fillId="0" borderId="1" xfId="0" applyNumberFormat="1" applyFont="1" applyBorder="1"/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/>
    <xf numFmtId="3" fontId="2" fillId="7" borderId="1" xfId="0" applyNumberFormat="1" applyFont="1" applyFill="1" applyBorder="1"/>
    <xf numFmtId="9" fontId="2" fillId="8" borderId="1" xfId="1" applyFont="1" applyFill="1" applyBorder="1" applyAlignment="1">
      <alignment horizontal="right" wrapText="1"/>
    </xf>
    <xf numFmtId="9" fontId="2" fillId="8" borderId="1" xfId="10" applyFont="1" applyFill="1" applyBorder="1" applyAlignment="1">
      <alignment horizontal="right" wrapText="1"/>
    </xf>
    <xf numFmtId="9" fontId="1" fillId="0" borderId="0" xfId="10" applyFont="1" applyAlignment="1">
      <alignment vertical="center" wrapText="1"/>
    </xf>
    <xf numFmtId="0" fontId="1" fillId="0" borderId="0" xfId="0" applyFont="1"/>
    <xf numFmtId="9" fontId="1" fillId="4" borderId="1" xfId="10" applyFont="1" applyFill="1" applyBorder="1" applyAlignment="1">
      <alignment vertical="center" wrapText="1"/>
    </xf>
    <xf numFmtId="9" fontId="1" fillId="8" borderId="1" xfId="10" applyFont="1" applyFill="1" applyBorder="1" applyAlignment="1">
      <alignment vertical="center" wrapText="1"/>
    </xf>
    <xf numFmtId="0" fontId="7" fillId="0" borderId="0" xfId="12" applyFont="1" applyAlignment="1">
      <alignment vertical="center" wrapText="1"/>
    </xf>
    <xf numFmtId="0" fontId="1" fillId="0" borderId="0" xfId="0" applyFont="1" applyFill="1" applyAlignment="1">
      <alignment horizontal="left"/>
    </xf>
    <xf numFmtId="3" fontId="1" fillId="0" borderId="0" xfId="0" applyNumberFormat="1" applyFont="1"/>
    <xf numFmtId="0" fontId="1" fillId="0" borderId="0" xfId="0" applyFont="1" applyAlignment="1">
      <alignment horizontal="left"/>
    </xf>
    <xf numFmtId="0" fontId="7" fillId="0" borderId="0" xfId="12" applyFont="1"/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/>
    <xf numFmtId="9" fontId="1" fillId="0" borderId="1" xfId="0" applyNumberFormat="1" applyFont="1" applyBorder="1"/>
    <xf numFmtId="3" fontId="1" fillId="0" borderId="1" xfId="0" applyNumberFormat="1" applyFont="1" applyBorder="1" applyAlignment="1">
      <alignment wrapText="1"/>
    </xf>
    <xf numFmtId="0" fontId="1" fillId="0" borderId="0" xfId="0" applyFont="1" applyFill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0" borderId="1" xfId="0" applyFont="1" applyBorder="1" applyAlignment="1">
      <alignment horizontal="left"/>
    </xf>
    <xf numFmtId="9" fontId="1" fillId="0" borderId="1" xfId="0" applyNumberFormat="1" applyFont="1" applyFill="1" applyBorder="1"/>
    <xf numFmtId="0" fontId="9" fillId="0" borderId="0" xfId="11" applyFont="1" applyAlignment="1">
      <alignment vertical="center"/>
    </xf>
    <xf numFmtId="0" fontId="10" fillId="0" borderId="0" xfId="11" applyFont="1" applyAlignment="1">
      <alignment wrapText="1"/>
    </xf>
    <xf numFmtId="0" fontId="9" fillId="0" borderId="0" xfId="11" applyFont="1" applyFill="1" applyAlignment="1">
      <alignment horizontal="left" wrapText="1"/>
    </xf>
    <xf numFmtId="0" fontId="9" fillId="0" borderId="0" xfId="11" applyFont="1" applyAlignment="1">
      <alignment vertical="center" wrapText="1"/>
    </xf>
    <xf numFmtId="0" fontId="9" fillId="0" borderId="0" xfId="11" applyFont="1" applyAlignment="1">
      <alignment wrapText="1"/>
    </xf>
    <xf numFmtId="3" fontId="10" fillId="0" borderId="1" xfId="11" applyNumberFormat="1" applyFont="1" applyFill="1" applyBorder="1" applyAlignment="1">
      <alignment horizontal="right" wrapText="1"/>
    </xf>
    <xf numFmtId="0" fontId="11" fillId="7" borderId="1" xfId="2" applyFont="1" applyFill="1" applyBorder="1" applyAlignment="1">
      <alignment horizontal="left" vertical="center" wrapText="1"/>
    </xf>
    <xf numFmtId="0" fontId="10" fillId="8" borderId="1" xfId="11" applyFont="1" applyFill="1" applyBorder="1" applyAlignment="1">
      <alignment horizontal="left" wrapText="1"/>
    </xf>
    <xf numFmtId="0" fontId="6" fillId="0" borderId="0" xfId="11" applyFont="1" applyAlignment="1">
      <alignment vertical="center"/>
    </xf>
    <xf numFmtId="0" fontId="6" fillId="0" borderId="0" xfId="11" applyFont="1" applyAlignment="1">
      <alignment vertical="center" wrapText="1"/>
    </xf>
    <xf numFmtId="9" fontId="6" fillId="0" borderId="0" xfId="10" applyFont="1" applyAlignment="1">
      <alignment vertical="center" wrapText="1"/>
    </xf>
    <xf numFmtId="1" fontId="11" fillId="0" borderId="2" xfId="11" applyNumberFormat="1" applyFont="1" applyBorder="1" applyAlignment="1">
      <alignment horizontal="left" vertical="center"/>
    </xf>
    <xf numFmtId="165" fontId="11" fillId="0" borderId="2" xfId="11" applyNumberFormat="1" applyFont="1" applyBorder="1" applyAlignment="1">
      <alignment horizontal="center" vertical="center" wrapText="1"/>
    </xf>
    <xf numFmtId="165" fontId="11" fillId="0" borderId="2" xfId="11" applyNumberFormat="1" applyFont="1" applyBorder="1" applyAlignment="1">
      <alignment horizontal="left" vertical="center" wrapText="1"/>
    </xf>
    <xf numFmtId="9" fontId="11" fillId="0" borderId="2" xfId="10" applyFont="1" applyBorder="1" applyAlignment="1">
      <alignment horizontal="left" vertical="center" wrapText="1"/>
    </xf>
    <xf numFmtId="165" fontId="11" fillId="0" borderId="0" xfId="11" applyNumberFormat="1" applyFont="1" applyAlignment="1">
      <alignment horizontal="left" vertical="center"/>
    </xf>
    <xf numFmtId="1" fontId="11" fillId="4" borderId="1" xfId="11" applyNumberFormat="1" applyFont="1" applyFill="1" applyBorder="1" applyAlignment="1">
      <alignment horizontal="left" vertical="center"/>
    </xf>
    <xf numFmtId="165" fontId="12" fillId="4" borderId="1" xfId="11" applyNumberFormat="1" applyFont="1" applyFill="1" applyBorder="1" applyAlignment="1">
      <alignment horizontal="center" vertical="center" wrapText="1"/>
    </xf>
    <xf numFmtId="165" fontId="11" fillId="4" borderId="1" xfId="11" applyNumberFormat="1" applyFont="1" applyFill="1" applyBorder="1" applyAlignment="1">
      <alignment horizontal="left" vertical="center" wrapText="1"/>
    </xf>
    <xf numFmtId="9" fontId="11" fillId="4" borderId="1" xfId="10" applyFont="1" applyFill="1" applyBorder="1" applyAlignment="1">
      <alignment horizontal="left" vertical="center" wrapText="1"/>
    </xf>
    <xf numFmtId="0" fontId="10" fillId="4" borderId="1" xfId="11" applyFont="1" applyFill="1" applyBorder="1" applyAlignment="1">
      <alignment vertical="center"/>
    </xf>
    <xf numFmtId="0" fontId="10" fillId="4" borderId="1" xfId="11" applyFont="1" applyFill="1" applyBorder="1" applyAlignment="1">
      <alignment vertical="center" wrapText="1"/>
    </xf>
    <xf numFmtId="3" fontId="8" fillId="4" borderId="1" xfId="11" applyNumberFormat="1" applyFont="1" applyFill="1" applyBorder="1" applyAlignment="1">
      <alignment vertical="center" wrapText="1"/>
    </xf>
    <xf numFmtId="9" fontId="8" fillId="4" borderId="1" xfId="10" applyFont="1" applyFill="1" applyBorder="1" applyAlignment="1">
      <alignment vertical="center" wrapText="1"/>
    </xf>
    <xf numFmtId="0" fontId="10" fillId="5" borderId="0" xfId="11" applyFont="1" applyFill="1" applyAlignment="1">
      <alignment vertical="center"/>
    </xf>
    <xf numFmtId="0" fontId="8" fillId="4" borderId="1" xfId="11" applyFont="1" applyFill="1" applyBorder="1" applyAlignment="1">
      <alignment vertical="center"/>
    </xf>
    <xf numFmtId="0" fontId="8" fillId="4" borderId="1" xfId="11" applyFont="1" applyFill="1" applyBorder="1" applyAlignment="1">
      <alignment horizontal="left" vertical="center" wrapText="1"/>
    </xf>
    <xf numFmtId="0" fontId="8" fillId="5" borderId="0" xfId="11" applyFont="1" applyFill="1" applyAlignment="1">
      <alignment vertical="center"/>
    </xf>
    <xf numFmtId="0" fontId="11" fillId="4" borderId="1" xfId="11" applyFont="1" applyFill="1" applyBorder="1" applyAlignment="1">
      <alignment vertical="center"/>
    </xf>
    <xf numFmtId="0" fontId="11" fillId="4" borderId="1" xfId="11" applyFont="1" applyFill="1" applyBorder="1" applyAlignment="1">
      <alignment vertical="center" wrapText="1"/>
    </xf>
    <xf numFmtId="0" fontId="11" fillId="5" borderId="0" xfId="11" applyFont="1" applyFill="1" applyAlignment="1">
      <alignment vertical="center"/>
    </xf>
    <xf numFmtId="0" fontId="9" fillId="4" borderId="1" xfId="11" applyFont="1" applyFill="1" applyBorder="1" applyAlignment="1">
      <alignment vertical="center"/>
    </xf>
    <xf numFmtId="0" fontId="9" fillId="4" borderId="1" xfId="11" applyFont="1" applyFill="1" applyBorder="1" applyAlignment="1">
      <alignment horizontal="left" vertical="center" wrapText="1"/>
    </xf>
    <xf numFmtId="0" fontId="9" fillId="5" borderId="0" xfId="11" applyFont="1" applyFill="1" applyAlignment="1">
      <alignment vertical="center"/>
    </xf>
    <xf numFmtId="3" fontId="8" fillId="5" borderId="3" xfId="11" applyNumberFormat="1" applyFont="1" applyFill="1" applyBorder="1" applyAlignment="1">
      <alignment vertical="center" wrapText="1"/>
    </xf>
    <xf numFmtId="0" fontId="9" fillId="7" borderId="1" xfId="11" applyFont="1" applyFill="1" applyBorder="1" applyAlignment="1">
      <alignment vertical="center"/>
    </xf>
    <xf numFmtId="0" fontId="12" fillId="7" borderId="1" xfId="11" applyFont="1" applyFill="1" applyBorder="1" applyAlignment="1">
      <alignment horizontal="center" vertical="center" wrapText="1"/>
    </xf>
    <xf numFmtId="0" fontId="10" fillId="7" borderId="1" xfId="11" applyFont="1" applyFill="1" applyBorder="1" applyAlignment="1">
      <alignment horizontal="left" wrapText="1"/>
    </xf>
    <xf numFmtId="0" fontId="10" fillId="7" borderId="1" xfId="11" applyFont="1" applyFill="1" applyBorder="1" applyAlignment="1">
      <alignment wrapText="1"/>
    </xf>
    <xf numFmtId="165" fontId="11" fillId="7" borderId="1" xfId="11" applyNumberFormat="1" applyFont="1" applyFill="1" applyBorder="1" applyAlignment="1">
      <alignment horizontal="left" vertical="center" wrapText="1"/>
    </xf>
    <xf numFmtId="0" fontId="11" fillId="7" borderId="1" xfId="11" applyFont="1" applyFill="1" applyBorder="1" applyAlignment="1">
      <alignment vertical="center" wrapText="1"/>
    </xf>
    <xf numFmtId="3" fontId="8" fillId="7" borderId="1" xfId="11" applyNumberFormat="1" applyFont="1" applyFill="1" applyBorder="1" applyAlignment="1">
      <alignment vertical="center" wrapText="1"/>
    </xf>
    <xf numFmtId="9" fontId="8" fillId="7" borderId="1" xfId="10" applyFont="1" applyFill="1" applyBorder="1" applyAlignment="1">
      <alignment vertical="center" wrapText="1"/>
    </xf>
    <xf numFmtId="0" fontId="8" fillId="7" borderId="1" xfId="11" applyFont="1" applyFill="1" applyBorder="1" applyAlignment="1">
      <alignment vertical="center" wrapText="1"/>
    </xf>
    <xf numFmtId="0" fontId="8" fillId="7" borderId="1" xfId="11" applyFont="1" applyFill="1" applyBorder="1" applyAlignment="1">
      <alignment vertical="center"/>
    </xf>
    <xf numFmtId="0" fontId="9" fillId="5" borderId="0" xfId="11" applyFont="1" applyFill="1" applyAlignment="1">
      <alignment vertical="center" wrapText="1"/>
    </xf>
    <xf numFmtId="0" fontId="9" fillId="3" borderId="1" xfId="11" applyFont="1" applyFill="1" applyBorder="1" applyAlignment="1">
      <alignment vertical="center"/>
    </xf>
    <xf numFmtId="0" fontId="12" fillId="3" borderId="1" xfId="11" applyFont="1" applyFill="1" applyBorder="1" applyAlignment="1">
      <alignment horizontal="center" vertical="center" wrapText="1"/>
    </xf>
    <xf numFmtId="165" fontId="11" fillId="3" borderId="1" xfId="11" applyNumberFormat="1" applyFont="1" applyFill="1" applyBorder="1" applyAlignment="1">
      <alignment horizontal="left" vertical="center" wrapText="1"/>
    </xf>
    <xf numFmtId="9" fontId="11" fillId="3" borderId="1" xfId="10" applyFont="1" applyFill="1" applyBorder="1" applyAlignment="1">
      <alignment vertical="center" wrapText="1"/>
    </xf>
    <xf numFmtId="0" fontId="10" fillId="3" borderId="1" xfId="11" applyFont="1" applyFill="1" applyBorder="1" applyAlignment="1">
      <alignment vertical="center"/>
    </xf>
    <xf numFmtId="0" fontId="11" fillId="3" borderId="1" xfId="11" applyFont="1" applyFill="1" applyBorder="1" applyAlignment="1">
      <alignment vertical="center" wrapText="1"/>
    </xf>
    <xf numFmtId="3" fontId="8" fillId="3" borderId="1" xfId="11" applyNumberFormat="1" applyFont="1" applyFill="1" applyBorder="1" applyAlignment="1">
      <alignment vertical="center" wrapText="1"/>
    </xf>
    <xf numFmtId="9" fontId="8" fillId="3" borderId="1" xfId="10" applyFont="1" applyFill="1" applyBorder="1" applyAlignment="1">
      <alignment vertical="center" wrapText="1"/>
    </xf>
    <xf numFmtId="0" fontId="8" fillId="3" borderId="1" xfId="11" applyFont="1" applyFill="1" applyBorder="1" applyAlignment="1">
      <alignment vertical="center" wrapText="1"/>
    </xf>
    <xf numFmtId="166" fontId="8" fillId="3" borderId="1" xfId="11" applyNumberFormat="1" applyFont="1" applyFill="1" applyBorder="1" applyAlignment="1">
      <alignment vertical="center" wrapText="1"/>
    </xf>
    <xf numFmtId="0" fontId="8" fillId="3" borderId="1" xfId="11" applyFont="1" applyFill="1" applyBorder="1" applyAlignment="1">
      <alignment vertical="center"/>
    </xf>
    <xf numFmtId="0" fontId="9" fillId="8" borderId="1" xfId="11" applyFont="1" applyFill="1" applyBorder="1" applyAlignment="1">
      <alignment vertical="center"/>
    </xf>
    <xf numFmtId="0" fontId="11" fillId="8" borderId="1" xfId="11" applyFont="1" applyFill="1" applyBorder="1" applyAlignment="1">
      <alignment vertical="center" wrapText="1"/>
    </xf>
    <xf numFmtId="3" fontId="8" fillId="8" borderId="1" xfId="11" applyNumberFormat="1" applyFont="1" applyFill="1" applyBorder="1" applyAlignment="1">
      <alignment vertical="center" wrapText="1"/>
    </xf>
    <xf numFmtId="9" fontId="8" fillId="8" borderId="1" xfId="10" applyFont="1" applyFill="1" applyBorder="1" applyAlignment="1">
      <alignment vertical="center" wrapText="1"/>
    </xf>
    <xf numFmtId="0" fontId="8" fillId="0" borderId="0" xfId="11" applyFont="1" applyAlignment="1">
      <alignment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6" borderId="1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left" vertical="center" wrapText="1" indent="1"/>
    </xf>
    <xf numFmtId="0" fontId="8" fillId="6" borderId="1" xfId="2" applyFont="1" applyFill="1" applyBorder="1" applyAlignment="1">
      <alignment horizontal="left" vertical="center" wrapText="1" indent="1"/>
    </xf>
    <xf numFmtId="0" fontId="8" fillId="2" borderId="1" xfId="2" applyFont="1" applyFill="1" applyBorder="1" applyAlignment="1">
      <alignment horizontal="left" vertical="center" wrapText="1"/>
    </xf>
    <xf numFmtId="0" fontId="8" fillId="6" borderId="1" xfId="2" applyFont="1" applyFill="1" applyBorder="1" applyAlignment="1">
      <alignment horizontal="left" vertical="center" wrapText="1" indent="2"/>
    </xf>
    <xf numFmtId="0" fontId="8" fillId="7" borderId="1" xfId="2" applyFont="1" applyFill="1" applyBorder="1" applyAlignment="1">
      <alignment horizontal="left" vertical="center" wrapText="1" indent="1"/>
    </xf>
    <xf numFmtId="0" fontId="13" fillId="7" borderId="1" xfId="2" applyFont="1" applyFill="1" applyBorder="1" applyAlignment="1">
      <alignment horizontal="left" vertical="center" wrapText="1" indent="2"/>
    </xf>
    <xf numFmtId="0" fontId="11" fillId="3" borderId="1" xfId="2" applyFont="1" applyFill="1" applyBorder="1" applyAlignment="1">
      <alignment horizontal="left" vertical="center" wrapText="1"/>
    </xf>
    <xf numFmtId="0" fontId="11" fillId="3" borderId="1" xfId="2" applyFont="1" applyFill="1" applyBorder="1" applyAlignment="1">
      <alignment horizontal="left" vertical="center" wrapText="1" indent="1"/>
    </xf>
    <xf numFmtId="0" fontId="11" fillId="6" borderId="1" xfId="2" applyFont="1" applyFill="1" applyBorder="1" applyAlignment="1">
      <alignment horizontal="left" vertical="center" wrapText="1" indent="1"/>
    </xf>
    <xf numFmtId="0" fontId="8" fillId="3" borderId="1" xfId="2" applyFont="1" applyFill="1" applyBorder="1" applyAlignment="1">
      <alignment horizontal="left" vertical="center" wrapText="1" indent="2"/>
    </xf>
    <xf numFmtId="3" fontId="11" fillId="4" borderId="1" xfId="11" applyNumberFormat="1" applyFont="1" applyFill="1" applyBorder="1" applyAlignment="1">
      <alignment vertical="center" wrapText="1"/>
    </xf>
    <xf numFmtId="9" fontId="11" fillId="4" borderId="1" xfId="10" applyFont="1" applyFill="1" applyBorder="1" applyAlignment="1">
      <alignment vertical="center" wrapText="1"/>
    </xf>
    <xf numFmtId="9" fontId="2" fillId="0" borderId="1" xfId="0" applyNumberFormat="1" applyFont="1" applyFill="1" applyBorder="1"/>
    <xf numFmtId="0" fontId="2" fillId="0" borderId="0" xfId="0" applyFont="1" applyFill="1"/>
    <xf numFmtId="3" fontId="11" fillId="7" borderId="1" xfId="11" applyNumberFormat="1" applyFont="1" applyFill="1" applyBorder="1" applyAlignment="1">
      <alignment vertical="center" wrapText="1"/>
    </xf>
    <xf numFmtId="9" fontId="11" fillId="7" borderId="1" xfId="10" applyFont="1" applyFill="1" applyBorder="1" applyAlignment="1">
      <alignment vertical="center" wrapText="1"/>
    </xf>
    <xf numFmtId="3" fontId="11" fillId="3" borderId="1" xfId="11" applyNumberFormat="1" applyFont="1" applyFill="1" applyBorder="1" applyAlignment="1">
      <alignment vertical="center" wrapText="1"/>
    </xf>
  </cellXfs>
  <cellStyles count="13">
    <cellStyle name="Гиперссылка" xfId="12" builtinId="8"/>
    <cellStyle name="Обычный" xfId="0" builtinId="0"/>
    <cellStyle name="Обычный 2" xfId="2"/>
    <cellStyle name="Обычный 2 2" xfId="4"/>
    <cellStyle name="Обычный 2 3" xfId="3"/>
    <cellStyle name="Обычный 3" xfId="5"/>
    <cellStyle name="Обычный 3 2" xfId="6"/>
    <cellStyle name="Обычный 4" xfId="7"/>
    <cellStyle name="Обычный 5" xfId="11"/>
    <cellStyle name="Процентный" xfId="1" builtinId="5"/>
    <cellStyle name="Процентный 2" xfId="8"/>
    <cellStyle name="Процентный 3" xfId="10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ank.gov.ua/statistic/supervision-statist/data-supervisio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ank.gov.ua/files/Taxonomy/Description_6KX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K146"/>
  <sheetViews>
    <sheetView tabSelected="1" topLeftCell="A25" workbookViewId="0">
      <selection activeCell="B72" sqref="B72"/>
    </sheetView>
  </sheetViews>
  <sheetFormatPr defaultRowHeight="15" x14ac:dyDescent="0.25"/>
  <cols>
    <col min="1" max="1" width="62" style="31" customWidth="1"/>
    <col min="2" max="2" width="12.5703125" style="29" customWidth="1"/>
    <col min="3" max="3" width="13.42578125" style="25" customWidth="1"/>
    <col min="4" max="4" width="13" style="25" customWidth="1"/>
    <col min="5" max="5" width="9.140625" style="25"/>
    <col min="6" max="6" width="56.85546875" style="25" customWidth="1"/>
    <col min="7" max="7" width="15.42578125" style="30" customWidth="1"/>
    <col min="8" max="8" width="9.5703125" style="25" bestFit="1" customWidth="1"/>
    <col min="9" max="16384" width="9.140625" style="25"/>
  </cols>
  <sheetData>
    <row r="1" spans="1:11" x14ac:dyDescent="0.25">
      <c r="A1" s="4" t="s">
        <v>49</v>
      </c>
    </row>
    <row r="2" spans="1:11" x14ac:dyDescent="0.25">
      <c r="A2" s="25"/>
      <c r="B2" s="25" t="s">
        <v>339</v>
      </c>
    </row>
    <row r="3" spans="1:11" x14ac:dyDescent="0.25">
      <c r="A3" s="14" t="s">
        <v>79</v>
      </c>
      <c r="B3" s="3">
        <f>D19</f>
        <v>542500.60978756263</v>
      </c>
    </row>
    <row r="4" spans="1:11" x14ac:dyDescent="0.25">
      <c r="A4" s="50" t="s">
        <v>80</v>
      </c>
      <c r="B4" s="3">
        <f>D47</f>
        <v>105880.59799510305</v>
      </c>
    </row>
    <row r="5" spans="1:11" x14ac:dyDescent="0.25">
      <c r="A5" s="12" t="s">
        <v>78</v>
      </c>
      <c r="B5" s="3">
        <f>D73</f>
        <v>257422.33060625882</v>
      </c>
      <c r="D5" s="30"/>
    </row>
    <row r="6" spans="1:11" x14ac:dyDescent="0.25">
      <c r="A6" s="16" t="s">
        <v>50</v>
      </c>
      <c r="B6" s="17">
        <f>B3/(B5-B4)</f>
        <v>3.5798759882175606</v>
      </c>
    </row>
    <row r="7" spans="1:11" x14ac:dyDescent="0.25">
      <c r="A7" s="16" t="s">
        <v>341</v>
      </c>
      <c r="B7" s="17">
        <f>B3/(B5-MIN(B5*0.75,B4))</f>
        <v>3.5798759882175606</v>
      </c>
    </row>
    <row r="8" spans="1:11" x14ac:dyDescent="0.25">
      <c r="F8" s="25" t="s">
        <v>325</v>
      </c>
    </row>
    <row r="9" spans="1:11" x14ac:dyDescent="0.25">
      <c r="A9" s="1" t="s">
        <v>45</v>
      </c>
      <c r="B9" s="2"/>
      <c r="D9" s="25" t="s">
        <v>339</v>
      </c>
      <c r="F9" s="32" t="s">
        <v>326</v>
      </c>
    </row>
    <row r="10" spans="1:11" s="34" customFormat="1" ht="45" x14ac:dyDescent="0.25">
      <c r="A10" s="33"/>
      <c r="B10" s="5" t="s">
        <v>47</v>
      </c>
      <c r="C10" s="6" t="s">
        <v>43</v>
      </c>
      <c r="D10" s="6" t="s">
        <v>63</v>
      </c>
      <c r="F10" s="5" t="s">
        <v>324</v>
      </c>
      <c r="G10" s="5" t="s">
        <v>328</v>
      </c>
      <c r="H10" s="5" t="s">
        <v>329</v>
      </c>
      <c r="I10" s="5" t="s">
        <v>330</v>
      </c>
    </row>
    <row r="11" spans="1:11" x14ac:dyDescent="0.25">
      <c r="A11" s="106" t="s">
        <v>0</v>
      </c>
      <c r="B11" s="35">
        <f>B12+B13+B14</f>
        <v>47701.699283380032</v>
      </c>
      <c r="C11" s="36">
        <v>1</v>
      </c>
      <c r="D11" s="35">
        <f>D12+D14</f>
        <v>47339.305680110032</v>
      </c>
      <c r="F11" s="107" t="s">
        <v>0</v>
      </c>
      <c r="G11" s="35">
        <v>105117.64389610999</v>
      </c>
      <c r="H11" s="35">
        <v>90506.093486070007</v>
      </c>
      <c r="I11" s="37">
        <f>G11-H11</f>
        <v>14611.550410039985</v>
      </c>
      <c r="J11" s="34"/>
      <c r="K11" s="34"/>
    </row>
    <row r="12" spans="1:11" x14ac:dyDescent="0.25">
      <c r="A12" s="108" t="s">
        <v>1</v>
      </c>
      <c r="B12" s="35">
        <f>G12</f>
        <v>47649.556839080033</v>
      </c>
      <c r="C12" s="36">
        <v>1</v>
      </c>
      <c r="D12" s="35">
        <f>C12*B12</f>
        <v>47649.556839080033</v>
      </c>
      <c r="F12" s="109" t="s">
        <v>1</v>
      </c>
      <c r="G12" s="35">
        <v>47649.556839080033</v>
      </c>
      <c r="H12" s="35">
        <v>33318.835600380029</v>
      </c>
      <c r="I12" s="37">
        <f t="shared" ref="I12:I16" si="0">G12-H12</f>
        <v>14330.721238700004</v>
      </c>
      <c r="J12" s="34"/>
      <c r="K12" s="34"/>
    </row>
    <row r="13" spans="1:11" x14ac:dyDescent="0.25">
      <c r="A13" s="108" t="s">
        <v>2</v>
      </c>
      <c r="B13" s="35">
        <f>G13</f>
        <v>362.39360326999997</v>
      </c>
      <c r="C13" s="36">
        <v>0</v>
      </c>
      <c r="D13" s="35">
        <f t="shared" ref="D13:D18" si="1">B13*C13</f>
        <v>0</v>
      </c>
      <c r="E13" s="38"/>
      <c r="F13" s="109" t="s">
        <v>2</v>
      </c>
      <c r="G13" s="35">
        <v>362.39360326999997</v>
      </c>
      <c r="H13" s="35">
        <v>0</v>
      </c>
      <c r="I13" s="37">
        <f t="shared" si="0"/>
        <v>362.39360326999997</v>
      </c>
      <c r="J13" s="34"/>
      <c r="K13" s="34"/>
    </row>
    <row r="14" spans="1:11" ht="45" x14ac:dyDescent="0.25">
      <c r="A14" s="108" t="s">
        <v>3</v>
      </c>
      <c r="B14" s="35">
        <f>G14</f>
        <v>-310.25115897000006</v>
      </c>
      <c r="C14" s="36">
        <v>1</v>
      </c>
      <c r="D14" s="35">
        <f t="shared" si="1"/>
        <v>-310.25115897000006</v>
      </c>
      <c r="E14" s="38"/>
      <c r="F14" s="109" t="s">
        <v>3</v>
      </c>
      <c r="G14" s="35">
        <v>-310.25115897000006</v>
      </c>
      <c r="H14" s="35">
        <v>-202.92001469000002</v>
      </c>
      <c r="I14" s="37">
        <f t="shared" si="0"/>
        <v>-107.33114428000005</v>
      </c>
      <c r="J14" s="34"/>
      <c r="K14" s="34"/>
    </row>
    <row r="15" spans="1:11" x14ac:dyDescent="0.25">
      <c r="A15" s="110" t="s">
        <v>51</v>
      </c>
      <c r="B15" s="35">
        <f>G15</f>
        <v>57414.239371589967</v>
      </c>
      <c r="C15" s="36">
        <v>1</v>
      </c>
      <c r="D15" s="35">
        <f t="shared" si="1"/>
        <v>57414.239371589967</v>
      </c>
      <c r="E15" s="38"/>
      <c r="F15" s="109" t="s">
        <v>53</v>
      </c>
      <c r="G15" s="35">
        <v>57414.239371589967</v>
      </c>
      <c r="H15" s="35">
        <v>57390.177900379967</v>
      </c>
      <c r="I15" s="37">
        <f t="shared" si="0"/>
        <v>24.061471209999581</v>
      </c>
    </row>
    <row r="16" spans="1:11" ht="30" x14ac:dyDescent="0.25">
      <c r="A16" s="110" t="s">
        <v>62</v>
      </c>
      <c r="B16" s="35">
        <f>(G17+G26+G30)*0.88</f>
        <v>362446.33827168797</v>
      </c>
      <c r="C16" s="36">
        <v>1</v>
      </c>
      <c r="D16" s="35">
        <f t="shared" si="1"/>
        <v>362446.33827168797</v>
      </c>
      <c r="E16" s="38"/>
      <c r="F16" s="107" t="s">
        <v>4</v>
      </c>
      <c r="G16" s="35">
        <v>169085.73715444998</v>
      </c>
      <c r="H16" s="35">
        <v>161802.09575803005</v>
      </c>
      <c r="I16" s="37">
        <f t="shared" si="0"/>
        <v>7283.641396419931</v>
      </c>
    </row>
    <row r="17" spans="1:9" x14ac:dyDescent="0.25">
      <c r="A17" s="110" t="s">
        <v>336</v>
      </c>
      <c r="B17" s="35">
        <f>(I18-I19)-I52</f>
        <v>129251.64002590984</v>
      </c>
      <c r="C17" s="36">
        <v>1</v>
      </c>
      <c r="D17" s="35">
        <f t="shared" si="1"/>
        <v>129251.64002590984</v>
      </c>
      <c r="E17" s="38"/>
      <c r="F17" s="109" t="s">
        <v>5</v>
      </c>
      <c r="G17" s="35">
        <v>167097.88590396999</v>
      </c>
      <c r="H17" s="35">
        <v>159846.56357905999</v>
      </c>
      <c r="I17" s="37">
        <f t="shared" ref="I17:I42" si="2">G17-H17</f>
        <v>7251.3223249099974</v>
      </c>
    </row>
    <row r="18" spans="1:9" x14ac:dyDescent="0.25">
      <c r="A18" s="110" t="s">
        <v>52</v>
      </c>
      <c r="B18" s="35">
        <f>0.045*G67</f>
        <v>53950.913561735142</v>
      </c>
      <c r="C18" s="36">
        <v>1</v>
      </c>
      <c r="D18" s="35">
        <f t="shared" si="1"/>
        <v>53950.913561735142</v>
      </c>
      <c r="E18" s="38"/>
      <c r="F18" s="107" t="s">
        <v>6</v>
      </c>
      <c r="G18" s="35">
        <v>163942.64440571985</v>
      </c>
      <c r="H18" s="35">
        <v>5264.1629598900017</v>
      </c>
      <c r="I18" s="37">
        <f t="shared" si="2"/>
        <v>158678.48144582985</v>
      </c>
    </row>
    <row r="19" spans="1:9" x14ac:dyDescent="0.25">
      <c r="A19" s="7" t="s">
        <v>46</v>
      </c>
      <c r="B19" s="39"/>
      <c r="C19" s="40"/>
      <c r="D19" s="41">
        <f>D11+D16+D15+D17-D18</f>
        <v>542500.60978756263</v>
      </c>
      <c r="E19" s="38"/>
      <c r="F19" s="109" t="s">
        <v>7</v>
      </c>
      <c r="G19" s="35">
        <v>-6027.7092896200002</v>
      </c>
      <c r="H19" s="35">
        <v>-2435.475169280001</v>
      </c>
      <c r="I19" s="37">
        <f t="shared" si="2"/>
        <v>-3592.2341203399992</v>
      </c>
    </row>
    <row r="20" spans="1:9" x14ac:dyDescent="0.25">
      <c r="C20" s="38"/>
      <c r="D20" s="38"/>
      <c r="E20" s="38"/>
      <c r="F20" s="107" t="s">
        <v>8</v>
      </c>
      <c r="G20" s="35">
        <v>575089.72484017024</v>
      </c>
      <c r="H20" s="35">
        <v>368877.3260827401</v>
      </c>
      <c r="I20" s="37">
        <f t="shared" si="2"/>
        <v>206212.39875743014</v>
      </c>
    </row>
    <row r="21" spans="1:9" ht="30" x14ac:dyDescent="0.25">
      <c r="A21" s="42"/>
      <c r="B21" s="5" t="s">
        <v>47</v>
      </c>
      <c r="C21" s="5" t="s">
        <v>44</v>
      </c>
      <c r="D21" s="6" t="s">
        <v>63</v>
      </c>
      <c r="E21" s="38"/>
      <c r="F21" s="109" t="s">
        <v>9</v>
      </c>
      <c r="G21" s="35">
        <v>441918.57316465006</v>
      </c>
      <c r="H21" s="35">
        <v>242578.18596485004</v>
      </c>
      <c r="I21" s="37">
        <f t="shared" si="2"/>
        <v>199340.38719980002</v>
      </c>
    </row>
    <row r="22" spans="1:9" ht="30" x14ac:dyDescent="0.25">
      <c r="A22" s="50" t="s">
        <v>4</v>
      </c>
      <c r="B22" s="35">
        <f>G16</f>
        <v>169085.73715444998</v>
      </c>
      <c r="C22" s="43">
        <v>1</v>
      </c>
      <c r="D22" s="35">
        <f>(B22-B23)*C22</f>
        <v>1987.8512504799874</v>
      </c>
      <c r="E22" s="38"/>
      <c r="F22" s="111" t="s">
        <v>54</v>
      </c>
      <c r="G22" s="35">
        <v>-425276.44279069989</v>
      </c>
      <c r="H22" s="35">
        <v>-217888.31551416003</v>
      </c>
      <c r="I22" s="37">
        <f t="shared" si="2"/>
        <v>-207388.12727653986</v>
      </c>
    </row>
    <row r="23" spans="1:9" x14ac:dyDescent="0.25">
      <c r="A23" s="112" t="s">
        <v>12</v>
      </c>
      <c r="B23" s="35">
        <f>G17</f>
        <v>167097.88590396999</v>
      </c>
      <c r="C23" s="43">
        <v>0</v>
      </c>
      <c r="D23" s="35">
        <f t="shared" ref="D23:D72" si="3">B23*C23</f>
        <v>0</v>
      </c>
      <c r="E23" s="38"/>
      <c r="F23" s="109" t="s">
        <v>10</v>
      </c>
      <c r="G23" s="35">
        <v>133171.15167551997</v>
      </c>
      <c r="H23" s="35">
        <v>126299.14011789003</v>
      </c>
      <c r="I23" s="37">
        <f t="shared" si="2"/>
        <v>6872.0115576299431</v>
      </c>
    </row>
    <row r="24" spans="1:9" ht="30" x14ac:dyDescent="0.25">
      <c r="A24" s="50" t="s">
        <v>61</v>
      </c>
      <c r="B24" s="35">
        <f>H18-H19</f>
        <v>7699.6381291700027</v>
      </c>
      <c r="C24" s="43">
        <v>1</v>
      </c>
      <c r="D24" s="35">
        <f t="shared" si="3"/>
        <v>7699.6381291700027</v>
      </c>
      <c r="E24" s="38"/>
      <c r="F24" s="111" t="s">
        <v>55</v>
      </c>
      <c r="G24" s="35">
        <v>-74882.742712189953</v>
      </c>
      <c r="H24" s="35">
        <v>-32285.959467169996</v>
      </c>
      <c r="I24" s="37">
        <f t="shared" si="2"/>
        <v>-42596.783245019957</v>
      </c>
    </row>
    <row r="25" spans="1:9" ht="30" x14ac:dyDescent="0.25">
      <c r="A25" s="112" t="s">
        <v>7</v>
      </c>
      <c r="B25" s="35">
        <f>G19</f>
        <v>-6027.7092896200002</v>
      </c>
      <c r="C25" s="43">
        <v>0</v>
      </c>
      <c r="D25" s="35">
        <f t="shared" si="3"/>
        <v>0</v>
      </c>
      <c r="E25" s="38"/>
      <c r="F25" s="107" t="s">
        <v>11</v>
      </c>
      <c r="G25" s="35">
        <v>190753.2748264799</v>
      </c>
      <c r="H25" s="35">
        <v>115775.82547244</v>
      </c>
      <c r="I25" s="37">
        <f t="shared" si="2"/>
        <v>74977.449354039898</v>
      </c>
    </row>
    <row r="26" spans="1:9" x14ac:dyDescent="0.25">
      <c r="A26" s="50" t="s">
        <v>60</v>
      </c>
      <c r="B26" s="35">
        <f>B27+B29</f>
        <v>1075248.9103430598</v>
      </c>
      <c r="C26" s="43">
        <v>0</v>
      </c>
      <c r="D26" s="35">
        <f t="shared" si="3"/>
        <v>0</v>
      </c>
      <c r="E26" s="38"/>
      <c r="F26" s="109" t="s">
        <v>12</v>
      </c>
      <c r="G26" s="35">
        <v>174285.85199234998</v>
      </c>
      <c r="H26" s="35">
        <v>111875.60208380999</v>
      </c>
      <c r="I26" s="37">
        <f t="shared" si="2"/>
        <v>62410.24990853999</v>
      </c>
    </row>
    <row r="27" spans="1:9" ht="45" x14ac:dyDescent="0.25">
      <c r="A27" s="112" t="s">
        <v>58</v>
      </c>
      <c r="B27" s="35">
        <f>G21-G22</f>
        <v>867195.0159553499</v>
      </c>
      <c r="C27" s="43">
        <v>0</v>
      </c>
      <c r="D27" s="35">
        <f t="shared" si="3"/>
        <v>0</v>
      </c>
      <c r="E27" s="38"/>
      <c r="F27" s="109" t="s">
        <v>56</v>
      </c>
      <c r="G27" s="35">
        <v>-4681.6082405899997</v>
      </c>
      <c r="H27" s="35">
        <v>-4557.2972271599992</v>
      </c>
      <c r="I27" s="37">
        <f t="shared" si="2"/>
        <v>-124.31101343000046</v>
      </c>
    </row>
    <row r="28" spans="1:9" ht="30" x14ac:dyDescent="0.25">
      <c r="A28" s="113" t="s">
        <v>59</v>
      </c>
      <c r="B28" s="35">
        <f>B27*0.1</f>
        <v>86719.501595534995</v>
      </c>
      <c r="C28" s="43">
        <v>0.5</v>
      </c>
      <c r="D28" s="35">
        <f t="shared" si="3"/>
        <v>43359.750797767498</v>
      </c>
      <c r="E28" s="38"/>
      <c r="F28" s="107" t="s">
        <v>13</v>
      </c>
      <c r="G28" s="35">
        <v>73369.154369310025</v>
      </c>
      <c r="H28" s="35">
        <v>50283.669576770015</v>
      </c>
      <c r="I28" s="37">
        <f t="shared" si="2"/>
        <v>23085.48479254001</v>
      </c>
    </row>
    <row r="29" spans="1:9" ht="30" x14ac:dyDescent="0.25">
      <c r="A29" s="112" t="s">
        <v>10</v>
      </c>
      <c r="B29" s="35">
        <f>G23-G24</f>
        <v>208053.89438770991</v>
      </c>
      <c r="C29" s="43">
        <v>0</v>
      </c>
      <c r="D29" s="35">
        <f t="shared" si="3"/>
        <v>0</v>
      </c>
      <c r="E29" s="38"/>
      <c r="F29" s="109" t="s">
        <v>57</v>
      </c>
      <c r="G29" s="35">
        <v>-444.22739910000001</v>
      </c>
      <c r="H29" s="35">
        <v>-354.91051836000003</v>
      </c>
      <c r="I29" s="37">
        <f t="shared" si="2"/>
        <v>-89.316880739999988</v>
      </c>
    </row>
    <row r="30" spans="1:9" x14ac:dyDescent="0.25">
      <c r="A30" s="113" t="s">
        <v>59</v>
      </c>
      <c r="B30" s="35">
        <f>B29*0.03</f>
        <v>6241.6168316312969</v>
      </c>
      <c r="C30" s="43">
        <v>0.5</v>
      </c>
      <c r="D30" s="35">
        <f t="shared" si="3"/>
        <v>3120.8084158156485</v>
      </c>
      <c r="E30" s="38"/>
      <c r="F30" s="109" t="s">
        <v>12</v>
      </c>
      <c r="G30" s="35">
        <v>70487.101048780023</v>
      </c>
      <c r="H30" s="35">
        <v>48706.425219720011</v>
      </c>
      <c r="I30" s="37">
        <f t="shared" si="2"/>
        <v>21780.675829060012</v>
      </c>
    </row>
    <row r="31" spans="1:9" ht="30" x14ac:dyDescent="0.25">
      <c r="A31" s="50" t="s">
        <v>11</v>
      </c>
      <c r="B31" s="3">
        <f>G25-G27</f>
        <v>195434.8830670699</v>
      </c>
      <c r="C31" s="120">
        <v>1</v>
      </c>
      <c r="D31" s="3">
        <f>(B31-B32)*C31</f>
        <v>21149.031074719911</v>
      </c>
      <c r="E31" s="121"/>
      <c r="F31" s="107" t="s">
        <v>14</v>
      </c>
      <c r="G31" s="35">
        <v>613.94748136999999</v>
      </c>
      <c r="H31" s="35">
        <v>613.94748136999999</v>
      </c>
      <c r="I31" s="37">
        <f t="shared" si="2"/>
        <v>0</v>
      </c>
    </row>
    <row r="32" spans="1:9" x14ac:dyDescent="0.25">
      <c r="A32" s="112" t="s">
        <v>12</v>
      </c>
      <c r="B32" s="35">
        <f>G26</f>
        <v>174285.85199234998</v>
      </c>
      <c r="C32" s="43">
        <v>0</v>
      </c>
      <c r="D32" s="35">
        <f t="shared" si="3"/>
        <v>0</v>
      </c>
      <c r="E32" s="38"/>
      <c r="F32" s="107" t="s">
        <v>15</v>
      </c>
      <c r="G32" s="35">
        <v>15702.053287219998</v>
      </c>
      <c r="H32" s="35">
        <v>15702.053287219998</v>
      </c>
      <c r="I32" s="37">
        <f t="shared" si="2"/>
        <v>0</v>
      </c>
    </row>
    <row r="33" spans="1:9" ht="30" x14ac:dyDescent="0.25">
      <c r="A33" s="50" t="s">
        <v>13</v>
      </c>
      <c r="B33" s="35">
        <f>G28-G29</f>
        <v>73813.381768410021</v>
      </c>
      <c r="C33" s="43">
        <v>1</v>
      </c>
      <c r="D33" s="35">
        <f>(B33-B34)*C33</f>
        <v>3326.2807196299982</v>
      </c>
      <c r="E33" s="38"/>
      <c r="F33" s="107" t="s">
        <v>16</v>
      </c>
      <c r="G33" s="35">
        <v>3575.0390107999992</v>
      </c>
      <c r="H33" s="35">
        <v>3572.6455190399993</v>
      </c>
      <c r="I33" s="37">
        <f t="shared" si="2"/>
        <v>2.3934917599999608</v>
      </c>
    </row>
    <row r="34" spans="1:9" x14ac:dyDescent="0.25">
      <c r="A34" s="112" t="s">
        <v>12</v>
      </c>
      <c r="B34" s="35">
        <f t="shared" ref="B34:B39" si="4">G30</f>
        <v>70487.101048780023</v>
      </c>
      <c r="C34" s="43">
        <v>0</v>
      </c>
      <c r="D34" s="35">
        <f t="shared" si="3"/>
        <v>0</v>
      </c>
      <c r="E34" s="38"/>
      <c r="F34" s="107" t="s">
        <v>17</v>
      </c>
      <c r="G34" s="35">
        <v>3973.1319553300004</v>
      </c>
      <c r="H34" s="35">
        <v>3973.1319553300004</v>
      </c>
      <c r="I34" s="37">
        <f t="shared" si="2"/>
        <v>0</v>
      </c>
    </row>
    <row r="35" spans="1:9" x14ac:dyDescent="0.25">
      <c r="A35" s="50" t="s">
        <v>14</v>
      </c>
      <c r="B35" s="35">
        <f t="shared" si="4"/>
        <v>613.94748136999999</v>
      </c>
      <c r="C35" s="43">
        <v>0</v>
      </c>
      <c r="D35" s="35">
        <f t="shared" si="3"/>
        <v>0</v>
      </c>
      <c r="E35" s="38"/>
      <c r="F35" s="107" t="s">
        <v>18</v>
      </c>
      <c r="G35" s="35">
        <v>45168.82936602</v>
      </c>
      <c r="H35" s="35">
        <v>45168.82936602</v>
      </c>
      <c r="I35" s="37">
        <f t="shared" si="2"/>
        <v>0</v>
      </c>
    </row>
    <row r="36" spans="1:9" x14ac:dyDescent="0.25">
      <c r="A36" s="50" t="s">
        <v>15</v>
      </c>
      <c r="B36" s="35">
        <f t="shared" si="4"/>
        <v>15702.053287219998</v>
      </c>
      <c r="C36" s="43">
        <v>0</v>
      </c>
      <c r="D36" s="35">
        <f t="shared" si="3"/>
        <v>0</v>
      </c>
      <c r="E36" s="38"/>
      <c r="F36" s="107" t="s">
        <v>19</v>
      </c>
      <c r="G36" s="35">
        <v>17938.967708330001</v>
      </c>
      <c r="H36" s="35">
        <v>16100.543860099995</v>
      </c>
      <c r="I36" s="37">
        <f t="shared" si="2"/>
        <v>1838.4238482300061</v>
      </c>
    </row>
    <row r="37" spans="1:9" ht="30" x14ac:dyDescent="0.25">
      <c r="A37" s="50" t="s">
        <v>16</v>
      </c>
      <c r="B37" s="35">
        <f t="shared" si="4"/>
        <v>3575.0390107999992</v>
      </c>
      <c r="C37" s="43">
        <v>0</v>
      </c>
      <c r="D37" s="35">
        <f t="shared" si="3"/>
        <v>0</v>
      </c>
      <c r="E37" s="38"/>
      <c r="F37" s="109" t="s">
        <v>20</v>
      </c>
      <c r="G37" s="35">
        <v>-7298.2698991900015</v>
      </c>
      <c r="H37" s="35">
        <v>-6718.4075453300011</v>
      </c>
      <c r="I37" s="37">
        <f t="shared" si="2"/>
        <v>-579.86235386000044</v>
      </c>
    </row>
    <row r="38" spans="1:9" x14ac:dyDescent="0.25">
      <c r="A38" s="50" t="s">
        <v>17</v>
      </c>
      <c r="B38" s="35">
        <f t="shared" si="4"/>
        <v>3973.1319553300004</v>
      </c>
      <c r="C38" s="43">
        <v>0</v>
      </c>
      <c r="D38" s="35">
        <f t="shared" si="3"/>
        <v>0</v>
      </c>
      <c r="E38" s="38"/>
      <c r="F38" s="107" t="s">
        <v>21</v>
      </c>
      <c r="G38" s="35">
        <v>15637.433351000001</v>
      </c>
      <c r="H38" s="35">
        <v>14566.003521820001</v>
      </c>
      <c r="I38" s="37">
        <f t="shared" si="2"/>
        <v>1071.4298291800005</v>
      </c>
    </row>
    <row r="39" spans="1:9" x14ac:dyDescent="0.25">
      <c r="A39" s="50" t="s">
        <v>18</v>
      </c>
      <c r="B39" s="35">
        <f t="shared" si="4"/>
        <v>45168.82936602</v>
      </c>
      <c r="C39" s="43">
        <v>0</v>
      </c>
      <c r="D39" s="35">
        <f t="shared" si="3"/>
        <v>0</v>
      </c>
      <c r="E39" s="38"/>
      <c r="F39" s="109" t="s">
        <v>22</v>
      </c>
      <c r="G39" s="35">
        <v>-531.42826792000017</v>
      </c>
      <c r="H39" s="35">
        <v>-479.02588300000002</v>
      </c>
      <c r="I39" s="37">
        <f t="shared" si="2"/>
        <v>-52.402384920000145</v>
      </c>
    </row>
    <row r="40" spans="1:9" x14ac:dyDescent="0.25">
      <c r="A40" s="50" t="s">
        <v>19</v>
      </c>
      <c r="B40" s="35">
        <f>G36-G37</f>
        <v>25237.237607520001</v>
      </c>
      <c r="C40" s="43">
        <v>1</v>
      </c>
      <c r="D40" s="35">
        <f t="shared" si="3"/>
        <v>25237.237607520001</v>
      </c>
      <c r="F40" s="107" t="s">
        <v>23</v>
      </c>
      <c r="G40" s="35">
        <v>1379967.5816523095</v>
      </c>
      <c r="H40" s="35">
        <v>892206.32832683984</v>
      </c>
      <c r="I40" s="37">
        <f t="shared" si="2"/>
        <v>487761.25332546968</v>
      </c>
    </row>
    <row r="41" spans="1:9" x14ac:dyDescent="0.25">
      <c r="A41" s="112" t="s">
        <v>20</v>
      </c>
      <c r="B41" s="35">
        <f t="shared" ref="B41:B46" si="5">G37</f>
        <v>-7298.2698991900015</v>
      </c>
      <c r="C41" s="43">
        <v>0</v>
      </c>
      <c r="D41" s="35">
        <f t="shared" si="3"/>
        <v>0</v>
      </c>
      <c r="F41" s="107" t="s">
        <v>24</v>
      </c>
      <c r="G41" s="35">
        <v>-519452.67975827993</v>
      </c>
      <c r="H41" s="35">
        <v>-264922.31133914989</v>
      </c>
      <c r="I41" s="37">
        <f t="shared" si="2"/>
        <v>-254530.36841913004</v>
      </c>
    </row>
    <row r="42" spans="1:9" x14ac:dyDescent="0.25">
      <c r="A42" s="50" t="s">
        <v>21</v>
      </c>
      <c r="B42" s="35">
        <f t="shared" si="5"/>
        <v>15637.433351000001</v>
      </c>
      <c r="C42" s="43">
        <v>0</v>
      </c>
      <c r="D42" s="35">
        <f t="shared" si="3"/>
        <v>0</v>
      </c>
      <c r="F42" s="107" t="s">
        <v>25</v>
      </c>
      <c r="G42" s="35">
        <v>1899420.2614105905</v>
      </c>
      <c r="H42" s="35">
        <v>1157128.6396659908</v>
      </c>
      <c r="I42" s="37">
        <f t="shared" si="2"/>
        <v>742291.62174459966</v>
      </c>
    </row>
    <row r="43" spans="1:9" x14ac:dyDescent="0.25">
      <c r="A43" s="112" t="s">
        <v>22</v>
      </c>
      <c r="B43" s="35">
        <f t="shared" si="5"/>
        <v>-531.42826792000017</v>
      </c>
      <c r="C43" s="43">
        <v>0</v>
      </c>
      <c r="D43" s="35">
        <f t="shared" si="3"/>
        <v>0</v>
      </c>
    </row>
    <row r="44" spans="1:9" x14ac:dyDescent="0.25">
      <c r="A44" s="50" t="s">
        <v>23</v>
      </c>
      <c r="B44" s="35">
        <f t="shared" si="5"/>
        <v>1379967.5816523095</v>
      </c>
      <c r="C44" s="43">
        <v>0</v>
      </c>
      <c r="D44" s="35">
        <f t="shared" si="3"/>
        <v>0</v>
      </c>
    </row>
    <row r="45" spans="1:9" x14ac:dyDescent="0.25">
      <c r="A45" s="50" t="s">
        <v>24</v>
      </c>
      <c r="B45" s="35">
        <f t="shared" si="5"/>
        <v>-519452.67975827993</v>
      </c>
      <c r="C45" s="43">
        <v>0</v>
      </c>
      <c r="D45" s="35">
        <f t="shared" si="3"/>
        <v>0</v>
      </c>
    </row>
    <row r="46" spans="1:9" x14ac:dyDescent="0.25">
      <c r="A46" s="50" t="s">
        <v>25</v>
      </c>
      <c r="B46" s="35">
        <f t="shared" si="5"/>
        <v>1899420.2614105905</v>
      </c>
      <c r="C46" s="43">
        <v>0</v>
      </c>
      <c r="D46" s="35">
        <f t="shared" si="3"/>
        <v>0</v>
      </c>
    </row>
    <row r="47" spans="1:9" x14ac:dyDescent="0.25">
      <c r="A47" s="19" t="s">
        <v>48</v>
      </c>
      <c r="B47" s="19"/>
      <c r="C47" s="20"/>
      <c r="D47" s="21">
        <f>SUM(D22:D46)</f>
        <v>105880.59799510305</v>
      </c>
    </row>
    <row r="49" spans="1:9" x14ac:dyDescent="0.25">
      <c r="A49" s="4"/>
      <c r="B49" s="2"/>
    </row>
    <row r="50" spans="1:9" ht="30" x14ac:dyDescent="0.25">
      <c r="A50" s="15" t="s">
        <v>327</v>
      </c>
      <c r="B50" s="5" t="s">
        <v>47</v>
      </c>
      <c r="C50" s="5" t="s">
        <v>77</v>
      </c>
      <c r="D50" s="6" t="s">
        <v>63</v>
      </c>
      <c r="F50" s="5" t="s">
        <v>327</v>
      </c>
      <c r="G50" s="5" t="s">
        <v>328</v>
      </c>
      <c r="H50" s="5" t="s">
        <v>329</v>
      </c>
      <c r="I50" s="5" t="s">
        <v>330</v>
      </c>
    </row>
    <row r="51" spans="1:9" x14ac:dyDescent="0.25">
      <c r="A51" s="114" t="s">
        <v>26</v>
      </c>
      <c r="B51" s="35">
        <f>G51</f>
        <v>15747.509846999999</v>
      </c>
      <c r="C51" s="36">
        <v>0.4</v>
      </c>
      <c r="D51" s="35">
        <f t="shared" si="3"/>
        <v>6299.0039388000005</v>
      </c>
      <c r="F51" s="107" t="s">
        <v>26</v>
      </c>
      <c r="G51" s="35">
        <v>15747.509846999999</v>
      </c>
      <c r="H51" s="35">
        <v>15747.509846999999</v>
      </c>
      <c r="I51" s="35">
        <f>G51-H51</f>
        <v>0</v>
      </c>
    </row>
    <row r="52" spans="1:9" x14ac:dyDescent="0.25">
      <c r="A52" s="114" t="s">
        <v>27</v>
      </c>
      <c r="B52" s="35">
        <f>H52</f>
        <v>5750.9227599600008</v>
      </c>
      <c r="C52" s="36">
        <v>1</v>
      </c>
      <c r="D52" s="35">
        <f t="shared" si="3"/>
        <v>5750.9227599600008</v>
      </c>
      <c r="F52" s="107" t="s">
        <v>27</v>
      </c>
      <c r="G52" s="35">
        <v>38769.998300219995</v>
      </c>
      <c r="H52" s="35">
        <v>5750.9227599600008</v>
      </c>
      <c r="I52" s="35">
        <f t="shared" ref="I52" si="6">G52-H52</f>
        <v>33019.075540259997</v>
      </c>
    </row>
    <row r="53" spans="1:9" x14ac:dyDescent="0.25">
      <c r="A53" s="114" t="s">
        <v>28</v>
      </c>
      <c r="B53" s="35">
        <f>G53</f>
        <v>1004183.8243480799</v>
      </c>
      <c r="C53" s="36">
        <v>0</v>
      </c>
      <c r="D53" s="35">
        <f t="shared" si="3"/>
        <v>0</v>
      </c>
      <c r="F53" s="107" t="s">
        <v>28</v>
      </c>
      <c r="G53" s="35">
        <v>1004183.8243480799</v>
      </c>
      <c r="H53" s="35">
        <v>573222.97028779972</v>
      </c>
      <c r="I53" s="35">
        <f t="shared" ref="I53:I67" si="7">G53-H53</f>
        <v>430960.85406028014</v>
      </c>
    </row>
    <row r="54" spans="1:9" ht="30" x14ac:dyDescent="0.25">
      <c r="A54" s="115" t="s">
        <v>29</v>
      </c>
      <c r="B54" s="35">
        <f>G54</f>
        <v>449948.58864103985</v>
      </c>
      <c r="C54" s="36">
        <v>0</v>
      </c>
      <c r="D54" s="35">
        <f t="shared" si="3"/>
        <v>0</v>
      </c>
      <c r="F54" s="116" t="s">
        <v>29</v>
      </c>
      <c r="G54" s="35">
        <v>449948.58864103985</v>
      </c>
      <c r="H54" s="35">
        <v>272872.57458944002</v>
      </c>
      <c r="I54" s="35">
        <f t="shared" si="7"/>
        <v>177076.01405159984</v>
      </c>
    </row>
    <row r="55" spans="1:9" x14ac:dyDescent="0.25">
      <c r="A55" s="117" t="s">
        <v>65</v>
      </c>
      <c r="B55" s="35">
        <f>G55</f>
        <v>332705.20486270991</v>
      </c>
      <c r="C55" s="36">
        <v>0.4</v>
      </c>
      <c r="D55" s="35">
        <f t="shared" si="3"/>
        <v>133082.08194508398</v>
      </c>
      <c r="F55" s="111" t="s">
        <v>30</v>
      </c>
      <c r="G55" s="35">
        <v>332705.20486270991</v>
      </c>
      <c r="H55" s="35">
        <v>194952.52074899001</v>
      </c>
      <c r="I55" s="35">
        <f t="shared" si="7"/>
        <v>137752.68411371991</v>
      </c>
    </row>
    <row r="56" spans="1:9" x14ac:dyDescent="0.25">
      <c r="A56" s="9" t="s">
        <v>41</v>
      </c>
      <c r="B56" s="35">
        <f>(B54-B55)/2</f>
        <v>58621.691889164969</v>
      </c>
      <c r="C56" s="36">
        <v>0.4</v>
      </c>
      <c r="D56" s="35">
        <f t="shared" si="3"/>
        <v>23448.676755665991</v>
      </c>
      <c r="F56" s="116" t="s">
        <v>31</v>
      </c>
      <c r="G56" s="35">
        <v>524850.40327536</v>
      </c>
      <c r="H56" s="35">
        <v>289603.91212328</v>
      </c>
      <c r="I56" s="35">
        <f t="shared" si="7"/>
        <v>235246.49115208001</v>
      </c>
    </row>
    <row r="57" spans="1:9" x14ac:dyDescent="0.25">
      <c r="A57" s="115" t="s">
        <v>31</v>
      </c>
      <c r="B57" s="35">
        <f>G56</f>
        <v>524850.40327536</v>
      </c>
      <c r="C57" s="36">
        <v>0</v>
      </c>
      <c r="D57" s="35">
        <f t="shared" si="3"/>
        <v>0</v>
      </c>
      <c r="F57" s="111" t="s">
        <v>30</v>
      </c>
      <c r="G57" s="35">
        <v>200078.70645695008</v>
      </c>
      <c r="H57" s="35">
        <v>134570.36377717002</v>
      </c>
      <c r="I57" s="35">
        <f t="shared" si="7"/>
        <v>65508.342679780064</v>
      </c>
    </row>
    <row r="58" spans="1:9" ht="30" x14ac:dyDescent="0.25">
      <c r="A58" s="117" t="s">
        <v>65</v>
      </c>
      <c r="B58" s="35">
        <f>G57</f>
        <v>200078.70645695008</v>
      </c>
      <c r="C58" s="36">
        <v>0.2</v>
      </c>
      <c r="D58" s="35">
        <f t="shared" si="3"/>
        <v>40015.741291390019</v>
      </c>
      <c r="F58" s="107" t="s">
        <v>32</v>
      </c>
      <c r="G58" s="35">
        <v>24.910257639999998</v>
      </c>
      <c r="H58" s="35">
        <v>24.910257639999998</v>
      </c>
      <c r="I58" s="35">
        <f t="shared" si="7"/>
        <v>0</v>
      </c>
    </row>
    <row r="59" spans="1:9" x14ac:dyDescent="0.25">
      <c r="A59" s="117" t="s">
        <v>66</v>
      </c>
      <c r="B59" s="35">
        <f>B57-B58</f>
        <v>324771.69681840995</v>
      </c>
      <c r="C59" s="36">
        <v>0</v>
      </c>
      <c r="D59" s="35">
        <f t="shared" si="3"/>
        <v>0</v>
      </c>
      <c r="F59" s="107" t="s">
        <v>33</v>
      </c>
      <c r="G59" s="35">
        <v>390.48826427</v>
      </c>
      <c r="H59" s="35">
        <v>390.48826427</v>
      </c>
      <c r="I59" s="35">
        <f t="shared" si="7"/>
        <v>0</v>
      </c>
    </row>
    <row r="60" spans="1:9" x14ac:dyDescent="0.25">
      <c r="A60" s="10" t="s">
        <v>337</v>
      </c>
      <c r="B60" s="35">
        <f>B59*2/3</f>
        <v>216514.46454560664</v>
      </c>
      <c r="C60" s="36">
        <v>0</v>
      </c>
      <c r="D60" s="35">
        <f t="shared" si="3"/>
        <v>0</v>
      </c>
      <c r="F60" s="107" t="s">
        <v>34</v>
      </c>
      <c r="G60" s="35">
        <v>84359.056319569965</v>
      </c>
      <c r="H60" s="35">
        <v>8938.7927741600015</v>
      </c>
      <c r="I60" s="35">
        <f t="shared" si="7"/>
        <v>75420.263545409965</v>
      </c>
    </row>
    <row r="61" spans="1:9" x14ac:dyDescent="0.25">
      <c r="A61" s="10" t="s">
        <v>67</v>
      </c>
      <c r="B61" s="35">
        <f>B59-B60</f>
        <v>108257.23227280332</v>
      </c>
      <c r="C61" s="36">
        <v>0.1</v>
      </c>
      <c r="D61" s="35">
        <f t="shared" si="3"/>
        <v>10825.723227280332</v>
      </c>
      <c r="F61" s="107" t="s">
        <v>35</v>
      </c>
      <c r="G61" s="35">
        <v>639.67879645000005</v>
      </c>
      <c r="H61" s="35">
        <v>639.67879645000005</v>
      </c>
      <c r="I61" s="35">
        <f t="shared" si="7"/>
        <v>0</v>
      </c>
    </row>
    <row r="62" spans="1:9" ht="30" x14ac:dyDescent="0.25">
      <c r="A62" s="114" t="s">
        <v>32</v>
      </c>
      <c r="B62" s="35">
        <f>G58</f>
        <v>24.910257639999998</v>
      </c>
      <c r="C62" s="36">
        <v>0</v>
      </c>
      <c r="D62" s="35">
        <f t="shared" si="3"/>
        <v>0</v>
      </c>
      <c r="F62" s="107" t="s">
        <v>36</v>
      </c>
      <c r="G62" s="35">
        <v>1101.0008048599996</v>
      </c>
      <c r="H62" s="35">
        <v>1101.0008048599996</v>
      </c>
      <c r="I62" s="35">
        <f t="shared" si="7"/>
        <v>0</v>
      </c>
    </row>
    <row r="63" spans="1:9" x14ac:dyDescent="0.25">
      <c r="A63" s="114" t="s">
        <v>33</v>
      </c>
      <c r="B63" s="35">
        <f>G59</f>
        <v>390.48826427</v>
      </c>
      <c r="C63" s="36">
        <v>0</v>
      </c>
      <c r="D63" s="35">
        <f t="shared" si="3"/>
        <v>0</v>
      </c>
      <c r="F63" s="107" t="s">
        <v>37</v>
      </c>
      <c r="G63" s="35">
        <v>7834.6596138300001</v>
      </c>
      <c r="H63" s="35">
        <v>4013.8947953799989</v>
      </c>
      <c r="I63" s="35">
        <f t="shared" si="7"/>
        <v>3820.7648184500013</v>
      </c>
    </row>
    <row r="64" spans="1:9" x14ac:dyDescent="0.25">
      <c r="A64" s="114" t="s">
        <v>34</v>
      </c>
      <c r="B64" s="35">
        <f>G60</f>
        <v>84359.056319569965</v>
      </c>
      <c r="C64" s="36">
        <v>0</v>
      </c>
      <c r="D64" s="35">
        <f t="shared" si="3"/>
        <v>0</v>
      </c>
      <c r="F64" s="107" t="s">
        <v>38</v>
      </c>
      <c r="G64" s="35">
        <v>21103.468086179993</v>
      </c>
      <c r="H64" s="35">
        <v>13723.227371690002</v>
      </c>
      <c r="I64" s="35">
        <f t="shared" si="7"/>
        <v>7380.2407144899917</v>
      </c>
    </row>
    <row r="65" spans="1:9" x14ac:dyDescent="0.25">
      <c r="A65" s="8" t="s">
        <v>338</v>
      </c>
      <c r="B65" s="35">
        <f>B64*0.05</f>
        <v>4217.9528159784986</v>
      </c>
      <c r="C65" s="36">
        <v>1</v>
      </c>
      <c r="D65" s="35">
        <f t="shared" si="3"/>
        <v>4217.9528159784986</v>
      </c>
      <c r="F65" s="107" t="s">
        <v>39</v>
      </c>
      <c r="G65" s="35">
        <v>12039.080989469996</v>
      </c>
      <c r="H65" s="35">
        <v>11588.773643480001</v>
      </c>
      <c r="I65" s="35">
        <f t="shared" si="7"/>
        <v>450.30734598999516</v>
      </c>
    </row>
    <row r="66" spans="1:9" x14ac:dyDescent="0.25">
      <c r="A66" s="114" t="s">
        <v>35</v>
      </c>
      <c r="B66" s="35">
        <f t="shared" ref="B66:B71" si="8">G61</f>
        <v>639.67879645000005</v>
      </c>
      <c r="C66" s="36">
        <v>1</v>
      </c>
      <c r="D66" s="35">
        <f t="shared" si="3"/>
        <v>639.67879645000005</v>
      </c>
      <c r="F66" s="107" t="s">
        <v>40</v>
      </c>
      <c r="G66" s="35">
        <v>12715.514633210005</v>
      </c>
      <c r="H66" s="35">
        <v>372.66660504999993</v>
      </c>
      <c r="I66" s="35">
        <f t="shared" si="7"/>
        <v>12342.848028160004</v>
      </c>
    </row>
    <row r="67" spans="1:9" x14ac:dyDescent="0.25">
      <c r="A67" s="114" t="s">
        <v>36</v>
      </c>
      <c r="B67" s="35">
        <f t="shared" si="8"/>
        <v>1101.0008048599996</v>
      </c>
      <c r="C67" s="36">
        <v>0</v>
      </c>
      <c r="D67" s="35">
        <f t="shared" si="3"/>
        <v>0</v>
      </c>
      <c r="F67" s="107" t="s">
        <v>64</v>
      </c>
      <c r="G67" s="35">
        <v>1198909.190260781</v>
      </c>
      <c r="H67" s="35">
        <v>635514.83620774013</v>
      </c>
      <c r="I67" s="35">
        <f t="shared" si="7"/>
        <v>563394.35405304085</v>
      </c>
    </row>
    <row r="68" spans="1:9" x14ac:dyDescent="0.25">
      <c r="A68" s="114" t="s">
        <v>37</v>
      </c>
      <c r="B68" s="35">
        <f t="shared" si="8"/>
        <v>7834.6596138300001</v>
      </c>
      <c r="C68" s="36">
        <v>0</v>
      </c>
      <c r="D68" s="35">
        <f t="shared" si="3"/>
        <v>0</v>
      </c>
    </row>
    <row r="69" spans="1:9" x14ac:dyDescent="0.25">
      <c r="A69" s="114" t="s">
        <v>38</v>
      </c>
      <c r="B69" s="35">
        <f t="shared" si="8"/>
        <v>21103.468086179993</v>
      </c>
      <c r="C69" s="18">
        <v>1</v>
      </c>
      <c r="D69" s="35">
        <f t="shared" si="3"/>
        <v>21103.468086179993</v>
      </c>
    </row>
    <row r="70" spans="1:9" x14ac:dyDescent="0.25">
      <c r="A70" s="114" t="s">
        <v>39</v>
      </c>
      <c r="B70" s="35">
        <f t="shared" si="8"/>
        <v>12039.080989469996</v>
      </c>
      <c r="C70" s="36">
        <v>1</v>
      </c>
      <c r="D70" s="35">
        <f t="shared" si="3"/>
        <v>12039.080989469996</v>
      </c>
    </row>
    <row r="71" spans="1:9" x14ac:dyDescent="0.25">
      <c r="A71" s="114" t="s">
        <v>40</v>
      </c>
      <c r="B71" s="35">
        <f t="shared" si="8"/>
        <v>12715.514633210005</v>
      </c>
      <c r="C71" s="36">
        <v>0</v>
      </c>
      <c r="D71" s="35">
        <f t="shared" si="3"/>
        <v>0</v>
      </c>
      <c r="F71" s="15" t="s">
        <v>42</v>
      </c>
      <c r="G71" s="5" t="s">
        <v>328</v>
      </c>
    </row>
    <row r="72" spans="1:9" x14ac:dyDescent="0.25">
      <c r="A72" s="114" t="s">
        <v>42</v>
      </c>
      <c r="B72" s="35">
        <f>G79</f>
        <v>181058.39139159996</v>
      </c>
      <c r="C72" s="36">
        <v>0</v>
      </c>
      <c r="D72" s="35">
        <f t="shared" si="3"/>
        <v>0</v>
      </c>
      <c r="F72" s="107" t="s">
        <v>68</v>
      </c>
      <c r="G72" s="35">
        <v>468412.47000208998</v>
      </c>
    </row>
    <row r="73" spans="1:9" x14ac:dyDescent="0.25">
      <c r="A73" s="11" t="s">
        <v>76</v>
      </c>
      <c r="B73" s="11"/>
      <c r="C73" s="12"/>
      <c r="D73" s="13">
        <f>SUM(D51:D72)</f>
        <v>257422.33060625882</v>
      </c>
      <c r="F73" s="107" t="s">
        <v>69</v>
      </c>
      <c r="G73" s="35">
        <v>14095.432386740005</v>
      </c>
    </row>
    <row r="74" spans="1:9" x14ac:dyDescent="0.25">
      <c r="F74" s="107" t="s">
        <v>70</v>
      </c>
      <c r="G74" s="35">
        <v>1618.6067854000003</v>
      </c>
    </row>
    <row r="75" spans="1:9" x14ac:dyDescent="0.25">
      <c r="B75" s="2"/>
      <c r="C75" s="4"/>
      <c r="D75" s="4"/>
      <c r="E75" s="4"/>
      <c r="F75" s="107" t="s">
        <v>71</v>
      </c>
      <c r="G75" s="35">
        <v>-173.29179618000012</v>
      </c>
    </row>
    <row r="76" spans="1:9" x14ac:dyDescent="0.25">
      <c r="F76" s="107" t="s">
        <v>72</v>
      </c>
      <c r="G76" s="35">
        <v>23306.130310070006</v>
      </c>
    </row>
    <row r="77" spans="1:9" x14ac:dyDescent="0.25">
      <c r="F77" s="107" t="s">
        <v>73</v>
      </c>
      <c r="G77" s="35">
        <v>15421.862629240004</v>
      </c>
    </row>
    <row r="78" spans="1:9" x14ac:dyDescent="0.25">
      <c r="F78" s="107" t="s">
        <v>74</v>
      </c>
      <c r="G78" s="35">
        <v>-341622.81892576016</v>
      </c>
    </row>
    <row r="79" spans="1:9" x14ac:dyDescent="0.25">
      <c r="F79" s="107" t="s">
        <v>75</v>
      </c>
      <c r="G79" s="35">
        <v>181058.39139159996</v>
      </c>
    </row>
    <row r="80" spans="1:9" x14ac:dyDescent="0.25">
      <c r="G80" s="25"/>
    </row>
    <row r="146" spans="2:5" x14ac:dyDescent="0.25">
      <c r="B146" s="2"/>
      <c r="C146" s="4"/>
      <c r="D146" s="4"/>
      <c r="E146" s="4"/>
    </row>
  </sheetData>
  <hyperlinks>
    <hyperlink ref="F9" r:id="rId1" location="4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outlinePr summaryBelow="0"/>
  </sheetPr>
  <dimension ref="A1:E156"/>
  <sheetViews>
    <sheetView zoomScale="80" zoomScaleNormal="80" workbookViewId="0">
      <pane xSplit="2" ySplit="9" topLeftCell="C76" activePane="bottomRight" state="frozenSplit"/>
      <selection pane="topRight" activeCell="E1" sqref="E1"/>
      <selection pane="bottomLeft" activeCell="A5" sqref="A5"/>
      <selection pane="bottomRight" activeCell="D92" sqref="D92"/>
    </sheetView>
  </sheetViews>
  <sheetFormatPr defaultColWidth="8.85546875" defaultRowHeight="15" x14ac:dyDescent="0.25"/>
  <cols>
    <col min="1" max="1" width="14.5703125" style="44" customWidth="1"/>
    <col min="2" max="2" width="96.42578125" style="47" customWidth="1"/>
    <col min="3" max="3" width="16.7109375" style="47" customWidth="1"/>
    <col min="4" max="4" width="19.42578125" style="24" customWidth="1"/>
    <col min="5" max="5" width="18.140625" style="47" customWidth="1"/>
    <col min="6" max="16384" width="8.85546875" style="44"/>
  </cols>
  <sheetData>
    <row r="1" spans="1:5" x14ac:dyDescent="0.25">
      <c r="B1" s="45" t="s">
        <v>49</v>
      </c>
      <c r="C1" s="46"/>
    </row>
    <row r="2" spans="1:5" x14ac:dyDescent="0.25">
      <c r="B2" s="48"/>
      <c r="C2" s="25" t="s">
        <v>339</v>
      </c>
    </row>
    <row r="3" spans="1:5" x14ac:dyDescent="0.25">
      <c r="B3" s="14" t="s">
        <v>81</v>
      </c>
      <c r="C3" s="49">
        <f>E31</f>
        <v>428187.6779942601</v>
      </c>
    </row>
    <row r="4" spans="1:5" x14ac:dyDescent="0.25">
      <c r="B4" s="50" t="s">
        <v>83</v>
      </c>
      <c r="C4" s="49">
        <f>E75</f>
        <v>99961.165513615008</v>
      </c>
    </row>
    <row r="5" spans="1:5" x14ac:dyDescent="0.25">
      <c r="B5" s="12" t="s">
        <v>82</v>
      </c>
      <c r="C5" s="49">
        <f>E146</f>
        <v>284846.02913455304</v>
      </c>
    </row>
    <row r="6" spans="1:5" x14ac:dyDescent="0.25">
      <c r="B6" s="51" t="s">
        <v>50</v>
      </c>
      <c r="C6" s="22">
        <f>C3/(C5-C4)</f>
        <v>2.3159693530788763</v>
      </c>
    </row>
    <row r="7" spans="1:5" x14ac:dyDescent="0.25">
      <c r="B7" s="51" t="s">
        <v>342</v>
      </c>
      <c r="C7" s="23">
        <f>C3/(C5-MIN(C5*0.75,C4))</f>
        <v>2.3159693530788763</v>
      </c>
    </row>
    <row r="8" spans="1:5" s="52" customFormat="1" ht="40.5" customHeight="1" x14ac:dyDescent="0.25">
      <c r="A8" s="52">
        <v>1</v>
      </c>
      <c r="B8" s="53"/>
      <c r="C8" s="53"/>
      <c r="D8" s="54"/>
      <c r="E8" s="25" t="s">
        <v>339</v>
      </c>
    </row>
    <row r="9" spans="1:5" s="59" customFormat="1" ht="39.75" customHeight="1" x14ac:dyDescent="0.25">
      <c r="A9" s="55" t="s">
        <v>84</v>
      </c>
      <c r="B9" s="56" t="s">
        <v>85</v>
      </c>
      <c r="C9" s="57" t="s">
        <v>47</v>
      </c>
      <c r="D9" s="58" t="s">
        <v>43</v>
      </c>
      <c r="E9" s="57" t="s">
        <v>86</v>
      </c>
    </row>
    <row r="10" spans="1:5" s="59" customFormat="1" ht="13.9" customHeight="1" x14ac:dyDescent="0.25">
      <c r="A10" s="60"/>
      <c r="B10" s="61" t="s">
        <v>87</v>
      </c>
      <c r="C10" s="62"/>
      <c r="D10" s="63"/>
      <c r="E10" s="62"/>
    </row>
    <row r="11" spans="1:5" s="68" customFormat="1" x14ac:dyDescent="0.25">
      <c r="A11" s="64"/>
      <c r="B11" s="65" t="s">
        <v>88</v>
      </c>
      <c r="C11" s="66">
        <v>46589.213674749997</v>
      </c>
      <c r="D11" s="67"/>
      <c r="E11" s="66">
        <f>E12+E13</f>
        <v>46589.213674749997</v>
      </c>
    </row>
    <row r="12" spans="1:5" s="71" customFormat="1" x14ac:dyDescent="0.25">
      <c r="A12" s="69" t="s">
        <v>89</v>
      </c>
      <c r="B12" s="70" t="s">
        <v>90</v>
      </c>
      <c r="C12" s="66">
        <v>46888.785115139995</v>
      </c>
      <c r="D12" s="67">
        <v>1</v>
      </c>
      <c r="E12" s="66">
        <f>D12*C12</f>
        <v>46888.785115139995</v>
      </c>
    </row>
    <row r="13" spans="1:5" s="71" customFormat="1" x14ac:dyDescent="0.25">
      <c r="A13" s="69" t="s">
        <v>91</v>
      </c>
      <c r="B13" s="70" t="s">
        <v>92</v>
      </c>
      <c r="C13" s="66">
        <v>-299.57144038999996</v>
      </c>
      <c r="D13" s="67">
        <v>1</v>
      </c>
      <c r="E13" s="66">
        <f>D13*C13</f>
        <v>-299.57144038999996</v>
      </c>
    </row>
    <row r="14" spans="1:5" s="74" customFormat="1" x14ac:dyDescent="0.25">
      <c r="A14" s="72" t="s">
        <v>93</v>
      </c>
      <c r="B14" s="73" t="s">
        <v>94</v>
      </c>
      <c r="C14" s="66">
        <v>57401.01325327003</v>
      </c>
      <c r="D14" s="67">
        <v>1</v>
      </c>
      <c r="E14" s="66">
        <f>C14*D14</f>
        <v>57401.01325327003</v>
      </c>
    </row>
    <row r="15" spans="1:5" s="71" customFormat="1" x14ac:dyDescent="0.25">
      <c r="A15" s="69"/>
      <c r="B15" s="73" t="s">
        <v>95</v>
      </c>
      <c r="C15" s="66">
        <v>211730.52904013003</v>
      </c>
      <c r="D15" s="67"/>
      <c r="E15" s="66">
        <f>E16+E17</f>
        <v>211730.52904013003</v>
      </c>
    </row>
    <row r="16" spans="1:5" s="77" customFormat="1" x14ac:dyDescent="0.25">
      <c r="A16" s="75" t="s">
        <v>96</v>
      </c>
      <c r="B16" s="76" t="s">
        <v>97</v>
      </c>
      <c r="C16" s="66">
        <v>207574.36772626004</v>
      </c>
      <c r="D16" s="67">
        <v>1</v>
      </c>
      <c r="E16" s="66">
        <f>C16*D16</f>
        <v>207574.36772626004</v>
      </c>
    </row>
    <row r="17" spans="1:5" s="77" customFormat="1" x14ac:dyDescent="0.25">
      <c r="A17" s="75" t="s">
        <v>98</v>
      </c>
      <c r="B17" s="76" t="s">
        <v>99</v>
      </c>
      <c r="C17" s="66">
        <v>4156.1613138700004</v>
      </c>
      <c r="D17" s="67">
        <v>1</v>
      </c>
      <c r="E17" s="66">
        <f t="shared" ref="E17:E30" si="0">C17*D17</f>
        <v>4156.1613138700004</v>
      </c>
    </row>
    <row r="18" spans="1:5" s="77" customFormat="1" x14ac:dyDescent="0.25">
      <c r="A18" s="64" t="s">
        <v>100</v>
      </c>
      <c r="B18" s="65" t="s">
        <v>101</v>
      </c>
      <c r="C18" s="66">
        <v>40091</v>
      </c>
      <c r="D18" s="67">
        <v>1</v>
      </c>
      <c r="E18" s="66">
        <f t="shared" si="0"/>
        <v>40091</v>
      </c>
    </row>
    <row r="19" spans="1:5" s="71" customFormat="1" x14ac:dyDescent="0.25">
      <c r="A19" s="72" t="s">
        <v>102</v>
      </c>
      <c r="B19" s="73" t="s">
        <v>103</v>
      </c>
      <c r="C19" s="66">
        <v>0</v>
      </c>
      <c r="D19" s="67">
        <v>1</v>
      </c>
      <c r="E19" s="66">
        <f t="shared" si="0"/>
        <v>0</v>
      </c>
    </row>
    <row r="20" spans="1:5" s="71" customFormat="1" ht="30" x14ac:dyDescent="0.25">
      <c r="A20" s="72" t="s">
        <v>104</v>
      </c>
      <c r="B20" s="73" t="s">
        <v>105</v>
      </c>
      <c r="C20" s="66">
        <v>12622.848675379999</v>
      </c>
      <c r="D20" s="67">
        <v>1</v>
      </c>
      <c r="E20" s="66">
        <f>C20*D20</f>
        <v>12622.848675379999</v>
      </c>
    </row>
    <row r="21" spans="1:5" s="71" customFormat="1" x14ac:dyDescent="0.25">
      <c r="A21" s="72" t="s">
        <v>106</v>
      </c>
      <c r="B21" s="73" t="s">
        <v>107</v>
      </c>
      <c r="C21" s="66">
        <v>378.48448500000001</v>
      </c>
      <c r="D21" s="67">
        <v>1</v>
      </c>
      <c r="E21" s="66">
        <f t="shared" si="0"/>
        <v>378.48448500000001</v>
      </c>
    </row>
    <row r="22" spans="1:5" s="71" customFormat="1" ht="30" x14ac:dyDescent="0.25">
      <c r="A22" s="69"/>
      <c r="B22" s="73" t="s">
        <v>108</v>
      </c>
      <c r="C22" s="66">
        <v>107844.17320238998</v>
      </c>
      <c r="D22" s="67"/>
      <c r="E22" s="66">
        <f>E23+E24</f>
        <v>107844.17320238998</v>
      </c>
    </row>
    <row r="23" spans="1:5" s="74" customFormat="1" ht="30" x14ac:dyDescent="0.25">
      <c r="A23" s="69" t="s">
        <v>109</v>
      </c>
      <c r="B23" s="70" t="s">
        <v>110</v>
      </c>
      <c r="C23" s="66">
        <v>107844.17320238998</v>
      </c>
      <c r="D23" s="67">
        <v>1</v>
      </c>
      <c r="E23" s="66">
        <f t="shared" si="0"/>
        <v>107844.17320238998</v>
      </c>
    </row>
    <row r="24" spans="1:5" s="71" customFormat="1" ht="30" x14ac:dyDescent="0.25">
      <c r="A24" s="69" t="s">
        <v>111</v>
      </c>
      <c r="B24" s="70" t="s">
        <v>112</v>
      </c>
      <c r="C24" s="66">
        <v>0</v>
      </c>
      <c r="D24" s="67">
        <v>1</v>
      </c>
      <c r="E24" s="66">
        <f t="shared" si="0"/>
        <v>0</v>
      </c>
    </row>
    <row r="25" spans="1:5" s="71" customFormat="1" ht="45" x14ac:dyDescent="0.25">
      <c r="A25" s="69"/>
      <c r="B25" s="73" t="s">
        <v>113</v>
      </c>
      <c r="C25" s="66">
        <v>4597.7742406100006</v>
      </c>
      <c r="D25" s="67"/>
      <c r="E25" s="66">
        <f>E26+E27+E28</f>
        <v>4597.7742406100006</v>
      </c>
    </row>
    <row r="26" spans="1:5" s="77" customFormat="1" ht="30" x14ac:dyDescent="0.25">
      <c r="A26" s="75" t="s">
        <v>114</v>
      </c>
      <c r="B26" s="70" t="s">
        <v>115</v>
      </c>
      <c r="C26" s="66">
        <v>4597.7742406100006</v>
      </c>
      <c r="D26" s="26">
        <v>1</v>
      </c>
      <c r="E26" s="66">
        <f t="shared" si="0"/>
        <v>4597.7742406100006</v>
      </c>
    </row>
    <row r="27" spans="1:5" s="77" customFormat="1" ht="30" x14ac:dyDescent="0.25">
      <c r="A27" s="75" t="s">
        <v>116</v>
      </c>
      <c r="B27" s="70" t="s">
        <v>117</v>
      </c>
      <c r="C27" s="66">
        <v>0</v>
      </c>
      <c r="D27" s="26">
        <v>1</v>
      </c>
      <c r="E27" s="66">
        <f t="shared" si="0"/>
        <v>0</v>
      </c>
    </row>
    <row r="28" spans="1:5" s="77" customFormat="1" ht="30" x14ac:dyDescent="0.25">
      <c r="A28" s="75" t="s">
        <v>118</v>
      </c>
      <c r="B28" s="70" t="s">
        <v>119</v>
      </c>
      <c r="C28" s="66">
        <v>0</v>
      </c>
      <c r="D28" s="26">
        <v>1</v>
      </c>
      <c r="E28" s="66">
        <f t="shared" si="0"/>
        <v>0</v>
      </c>
    </row>
    <row r="29" spans="1:5" s="77" customFormat="1" x14ac:dyDescent="0.25">
      <c r="A29" s="64" t="s">
        <v>120</v>
      </c>
      <c r="B29" s="73" t="s">
        <v>121</v>
      </c>
      <c r="C29" s="66">
        <f>SUM(C11,C14,C15,C18,C19,C20,C21,C22,C25)</f>
        <v>481255.03657153004</v>
      </c>
      <c r="D29" s="67">
        <v>0</v>
      </c>
      <c r="E29" s="66">
        <f>SUM(E11,E14,E15,E18,E19,E20,E21,E22,E25)</f>
        <v>481255.03657153004</v>
      </c>
    </row>
    <row r="30" spans="1:5" s="77" customFormat="1" ht="30" x14ac:dyDescent="0.25">
      <c r="A30" s="69"/>
      <c r="B30" s="73" t="s">
        <v>122</v>
      </c>
      <c r="C30" s="66">
        <v>53067.358577269973</v>
      </c>
      <c r="D30" s="67">
        <v>1</v>
      </c>
      <c r="E30" s="66">
        <f t="shared" si="0"/>
        <v>53067.358577269973</v>
      </c>
    </row>
    <row r="31" spans="1:5" s="77" customFormat="1" x14ac:dyDescent="0.25">
      <c r="A31" s="75"/>
      <c r="B31" s="73" t="s">
        <v>123</v>
      </c>
      <c r="C31" s="118">
        <f>C29-C30</f>
        <v>428187.6779942601</v>
      </c>
      <c r="D31" s="119"/>
      <c r="E31" s="118">
        <f>E29-E30</f>
        <v>428187.6779942601</v>
      </c>
    </row>
    <row r="32" spans="1:5" x14ac:dyDescent="0.25">
      <c r="E32" s="78"/>
    </row>
    <row r="33" spans="1:5" s="77" customFormat="1" ht="30" x14ac:dyDescent="0.25">
      <c r="A33" s="79"/>
      <c r="B33" s="80" t="s">
        <v>244</v>
      </c>
      <c r="C33" s="81" t="s">
        <v>47</v>
      </c>
      <c r="D33" s="82" t="s">
        <v>44</v>
      </c>
      <c r="E33" s="83" t="s">
        <v>86</v>
      </c>
    </row>
    <row r="34" spans="1:5" s="71" customFormat="1" x14ac:dyDescent="0.25">
      <c r="A34" s="79"/>
      <c r="B34" s="84" t="s">
        <v>245</v>
      </c>
      <c r="C34" s="85">
        <f>SUM(C35:C39)</f>
        <v>4419.1824199700004</v>
      </c>
      <c r="D34" s="86"/>
      <c r="E34" s="85">
        <f>SUM(E35:E39)</f>
        <v>2209.5912099850002</v>
      </c>
    </row>
    <row r="35" spans="1:5" s="77" customFormat="1" x14ac:dyDescent="0.25">
      <c r="A35" s="79" t="s">
        <v>246</v>
      </c>
      <c r="B35" s="87" t="s">
        <v>247</v>
      </c>
      <c r="C35" s="85">
        <v>3758.7578259500006</v>
      </c>
      <c r="D35" s="86">
        <v>0.5</v>
      </c>
      <c r="E35" s="85">
        <f t="shared" ref="E35:E66" si="1">C35*D35</f>
        <v>1879.3789129750003</v>
      </c>
    </row>
    <row r="36" spans="1:5" s="77" customFormat="1" x14ac:dyDescent="0.25">
      <c r="A36" s="79" t="s">
        <v>248</v>
      </c>
      <c r="B36" s="87" t="s">
        <v>249</v>
      </c>
      <c r="C36" s="85">
        <v>39.343268739999992</v>
      </c>
      <c r="D36" s="86">
        <v>0.5</v>
      </c>
      <c r="E36" s="85">
        <f t="shared" si="1"/>
        <v>19.671634369999996</v>
      </c>
    </row>
    <row r="37" spans="1:5" s="77" customFormat="1" x14ac:dyDescent="0.25">
      <c r="A37" s="79" t="s">
        <v>250</v>
      </c>
      <c r="B37" s="87" t="s">
        <v>251</v>
      </c>
      <c r="C37" s="85">
        <v>18.424486139999996</v>
      </c>
      <c r="D37" s="86">
        <v>0.5</v>
      </c>
      <c r="E37" s="85">
        <f t="shared" si="1"/>
        <v>9.2122430699999978</v>
      </c>
    </row>
    <row r="38" spans="1:5" s="77" customFormat="1" x14ac:dyDescent="0.25">
      <c r="A38" s="79" t="s">
        <v>252</v>
      </c>
      <c r="B38" s="87" t="s">
        <v>253</v>
      </c>
      <c r="C38" s="85">
        <v>0</v>
      </c>
      <c r="D38" s="86">
        <v>0.5</v>
      </c>
      <c r="E38" s="85">
        <f t="shared" si="1"/>
        <v>0</v>
      </c>
    </row>
    <row r="39" spans="1:5" s="77" customFormat="1" x14ac:dyDescent="0.25">
      <c r="A39" s="79" t="s">
        <v>254</v>
      </c>
      <c r="B39" s="87" t="s">
        <v>255</v>
      </c>
      <c r="C39" s="85">
        <v>602.65683913999999</v>
      </c>
      <c r="D39" s="86">
        <v>0.5</v>
      </c>
      <c r="E39" s="85">
        <f t="shared" si="1"/>
        <v>301.32841956999999</v>
      </c>
    </row>
    <row r="40" spans="1:5" s="77" customFormat="1" x14ac:dyDescent="0.25">
      <c r="A40" s="79"/>
      <c r="B40" s="84" t="s">
        <v>256</v>
      </c>
      <c r="C40" s="85">
        <f>SUM(C41:C46)</f>
        <v>66733.485590190001</v>
      </c>
      <c r="D40" s="86"/>
      <c r="E40" s="85">
        <f>SUM(E41:E46)</f>
        <v>33366.742795095</v>
      </c>
    </row>
    <row r="41" spans="1:5" s="77" customFormat="1" x14ac:dyDescent="0.25">
      <c r="A41" s="79" t="s">
        <v>257</v>
      </c>
      <c r="B41" s="87" t="s">
        <v>258</v>
      </c>
      <c r="C41" s="85">
        <v>37.551738020000002</v>
      </c>
      <c r="D41" s="86">
        <v>0.5</v>
      </c>
      <c r="E41" s="85">
        <f t="shared" si="1"/>
        <v>18.775869010000001</v>
      </c>
    </row>
    <row r="42" spans="1:5" s="77" customFormat="1" x14ac:dyDescent="0.25">
      <c r="A42" s="79" t="s">
        <v>259</v>
      </c>
      <c r="B42" s="87" t="s">
        <v>260</v>
      </c>
      <c r="C42" s="85">
        <v>186.21396276999994</v>
      </c>
      <c r="D42" s="86">
        <v>0.5</v>
      </c>
      <c r="E42" s="85">
        <f t="shared" si="1"/>
        <v>93.106981384999969</v>
      </c>
    </row>
    <row r="43" spans="1:5" s="77" customFormat="1" x14ac:dyDescent="0.25">
      <c r="A43" s="79" t="s">
        <v>261</v>
      </c>
      <c r="B43" s="87" t="s">
        <v>262</v>
      </c>
      <c r="C43" s="85">
        <v>474.31392490000002</v>
      </c>
      <c r="D43" s="86">
        <v>0.5</v>
      </c>
      <c r="E43" s="85">
        <f t="shared" si="1"/>
        <v>237.15696245000001</v>
      </c>
    </row>
    <row r="44" spans="1:5" s="77" customFormat="1" x14ac:dyDescent="0.25">
      <c r="A44" s="79" t="s">
        <v>263</v>
      </c>
      <c r="B44" s="87" t="s">
        <v>264</v>
      </c>
      <c r="C44" s="85">
        <v>24.587165469999999</v>
      </c>
      <c r="D44" s="86">
        <v>0.5</v>
      </c>
      <c r="E44" s="85">
        <f t="shared" si="1"/>
        <v>12.293582734999999</v>
      </c>
    </row>
    <row r="45" spans="1:5" s="77" customFormat="1" x14ac:dyDescent="0.25">
      <c r="A45" s="79" t="s">
        <v>265</v>
      </c>
      <c r="B45" s="87" t="s">
        <v>266</v>
      </c>
      <c r="C45" s="85">
        <v>63137.159548340001</v>
      </c>
      <c r="D45" s="86">
        <v>0.5</v>
      </c>
      <c r="E45" s="85">
        <f t="shared" si="1"/>
        <v>31568.579774170001</v>
      </c>
    </row>
    <row r="46" spans="1:5" s="77" customFormat="1" x14ac:dyDescent="0.25">
      <c r="A46" s="79" t="s">
        <v>267</v>
      </c>
      <c r="B46" s="87" t="s">
        <v>268</v>
      </c>
      <c r="C46" s="85">
        <v>2873.6592506900006</v>
      </c>
      <c r="D46" s="86">
        <v>0.5</v>
      </c>
      <c r="E46" s="85">
        <f t="shared" si="1"/>
        <v>1436.8296253450003</v>
      </c>
    </row>
    <row r="47" spans="1:5" s="77" customFormat="1" x14ac:dyDescent="0.25">
      <c r="A47" s="79"/>
      <c r="B47" s="84" t="s">
        <v>269</v>
      </c>
      <c r="C47" s="85">
        <f>C48+C49+C50</f>
        <v>17.404749410000001</v>
      </c>
      <c r="D47" s="86"/>
      <c r="E47" s="85">
        <f>E48+E49+E50</f>
        <v>8.7023747050000004</v>
      </c>
    </row>
    <row r="48" spans="1:5" s="77" customFormat="1" x14ac:dyDescent="0.25">
      <c r="A48" s="79" t="s">
        <v>270</v>
      </c>
      <c r="B48" s="87" t="s">
        <v>271</v>
      </c>
      <c r="C48" s="85">
        <v>2.7404577099999998</v>
      </c>
      <c r="D48" s="86">
        <v>0.5</v>
      </c>
      <c r="E48" s="85">
        <f t="shared" si="1"/>
        <v>1.3702288549999999</v>
      </c>
    </row>
    <row r="49" spans="1:5" s="77" customFormat="1" x14ac:dyDescent="0.25">
      <c r="A49" s="79" t="s">
        <v>272</v>
      </c>
      <c r="B49" s="87" t="s">
        <v>273</v>
      </c>
      <c r="C49" s="85">
        <v>0</v>
      </c>
      <c r="D49" s="86">
        <v>0.5</v>
      </c>
      <c r="E49" s="85">
        <f t="shared" si="1"/>
        <v>0</v>
      </c>
    </row>
    <row r="50" spans="1:5" s="77" customFormat="1" x14ac:dyDescent="0.25">
      <c r="A50" s="79" t="s">
        <v>274</v>
      </c>
      <c r="B50" s="87" t="s">
        <v>275</v>
      </c>
      <c r="C50" s="85">
        <v>14.664291700000001</v>
      </c>
      <c r="D50" s="86">
        <v>0.5</v>
      </c>
      <c r="E50" s="85">
        <f t="shared" si="1"/>
        <v>7.3321458500000007</v>
      </c>
    </row>
    <row r="51" spans="1:5" s="77" customFormat="1" x14ac:dyDescent="0.25">
      <c r="A51" s="79"/>
      <c r="B51" s="84" t="s">
        <v>276</v>
      </c>
      <c r="C51" s="85">
        <f>SUM(C52:C60)</f>
        <v>40677.674042339997</v>
      </c>
      <c r="D51" s="86"/>
      <c r="E51" s="85">
        <f>SUM(E52:E60)</f>
        <v>34969.724361939996</v>
      </c>
    </row>
    <row r="52" spans="1:5" s="77" customFormat="1" x14ac:dyDescent="0.25">
      <c r="A52" s="79" t="s">
        <v>277</v>
      </c>
      <c r="B52" s="87" t="s">
        <v>278</v>
      </c>
      <c r="C52" s="85">
        <v>4685.3134553399987</v>
      </c>
      <c r="D52" s="86">
        <v>1</v>
      </c>
      <c r="E52" s="85">
        <f t="shared" si="1"/>
        <v>4685.3134553399987</v>
      </c>
    </row>
    <row r="53" spans="1:5" s="77" customFormat="1" ht="30" x14ac:dyDescent="0.25">
      <c r="A53" s="88" t="s">
        <v>279</v>
      </c>
      <c r="B53" s="87" t="s">
        <v>280</v>
      </c>
      <c r="C53" s="85">
        <v>-1396.86005</v>
      </c>
      <c r="D53" s="86">
        <v>1</v>
      </c>
      <c r="E53" s="85">
        <f t="shared" si="1"/>
        <v>-1396.86005</v>
      </c>
    </row>
    <row r="54" spans="1:5" s="77" customFormat="1" ht="30" x14ac:dyDescent="0.25">
      <c r="A54" s="79" t="s">
        <v>281</v>
      </c>
      <c r="B54" s="87" t="s">
        <v>282</v>
      </c>
      <c r="C54" s="85">
        <v>4330.2661550000003</v>
      </c>
      <c r="D54" s="86">
        <v>0</v>
      </c>
      <c r="E54" s="85">
        <f t="shared" si="1"/>
        <v>0</v>
      </c>
    </row>
    <row r="55" spans="1:5" s="77" customFormat="1" ht="30" x14ac:dyDescent="0.25">
      <c r="A55" s="79" t="s">
        <v>283</v>
      </c>
      <c r="B55" s="87" t="s">
        <v>284</v>
      </c>
      <c r="C55" s="85">
        <v>3424.9716910199995</v>
      </c>
      <c r="D55" s="86">
        <v>1</v>
      </c>
      <c r="E55" s="85">
        <f t="shared" si="1"/>
        <v>3424.9716910199995</v>
      </c>
    </row>
    <row r="56" spans="1:5" s="77" customFormat="1" x14ac:dyDescent="0.25">
      <c r="A56" s="79" t="s">
        <v>285</v>
      </c>
      <c r="B56" s="87" t="s">
        <v>286</v>
      </c>
      <c r="C56" s="85">
        <v>20594.366118090002</v>
      </c>
      <c r="D56" s="86">
        <v>1</v>
      </c>
      <c r="E56" s="85">
        <f t="shared" si="1"/>
        <v>20594.366118090002</v>
      </c>
    </row>
    <row r="57" spans="1:5" s="77" customFormat="1" x14ac:dyDescent="0.25">
      <c r="A57" s="79" t="s">
        <v>287</v>
      </c>
      <c r="B57" s="87" t="s">
        <v>288</v>
      </c>
      <c r="C57" s="85">
        <v>6721.8796278</v>
      </c>
      <c r="D57" s="86">
        <v>1</v>
      </c>
      <c r="E57" s="85">
        <f t="shared" si="1"/>
        <v>6721.8796278</v>
      </c>
    </row>
    <row r="58" spans="1:5" s="77" customFormat="1" x14ac:dyDescent="0.25">
      <c r="A58" s="79" t="s">
        <v>289</v>
      </c>
      <c r="B58" s="87" t="s">
        <v>290</v>
      </c>
      <c r="C58" s="85">
        <v>0</v>
      </c>
      <c r="D58" s="86">
        <v>1</v>
      </c>
      <c r="E58" s="85">
        <f t="shared" si="1"/>
        <v>0</v>
      </c>
    </row>
    <row r="59" spans="1:5" s="77" customFormat="1" ht="30" x14ac:dyDescent="0.25">
      <c r="A59" s="79" t="s">
        <v>291</v>
      </c>
      <c r="B59" s="87" t="s">
        <v>292</v>
      </c>
      <c r="C59" s="85">
        <v>2296.1392089999999</v>
      </c>
      <c r="D59" s="86">
        <v>0.4</v>
      </c>
      <c r="E59" s="85">
        <f t="shared" si="1"/>
        <v>918.45568360000004</v>
      </c>
    </row>
    <row r="60" spans="1:5" s="77" customFormat="1" x14ac:dyDescent="0.25">
      <c r="A60" s="79" t="s">
        <v>293</v>
      </c>
      <c r="B60" s="87" t="s">
        <v>294</v>
      </c>
      <c r="C60" s="85">
        <v>21.597836089999994</v>
      </c>
      <c r="D60" s="86">
        <v>1</v>
      </c>
      <c r="E60" s="85">
        <f t="shared" si="1"/>
        <v>21.597836089999994</v>
      </c>
    </row>
    <row r="61" spans="1:5" s="77" customFormat="1" x14ac:dyDescent="0.25">
      <c r="A61" s="79" t="s">
        <v>295</v>
      </c>
      <c r="B61" s="84" t="s">
        <v>296</v>
      </c>
      <c r="C61" s="85">
        <v>2232.4909229500008</v>
      </c>
      <c r="D61" s="86">
        <v>1</v>
      </c>
      <c r="E61" s="85">
        <f t="shared" si="1"/>
        <v>2232.4909229500008</v>
      </c>
    </row>
    <row r="62" spans="1:5" s="77" customFormat="1" x14ac:dyDescent="0.25">
      <c r="A62" s="79"/>
      <c r="B62" s="84" t="s">
        <v>297</v>
      </c>
      <c r="C62" s="85">
        <f>C63+C66</f>
        <v>1573.66540695</v>
      </c>
      <c r="D62" s="86"/>
      <c r="E62" s="85">
        <f>E63+E66</f>
        <v>562.42869328999996</v>
      </c>
    </row>
    <row r="63" spans="1:5" s="77" customFormat="1" x14ac:dyDescent="0.25">
      <c r="A63" s="79"/>
      <c r="B63" s="87" t="s">
        <v>298</v>
      </c>
      <c r="C63" s="85">
        <f>C64+C65</f>
        <v>1011.23671366</v>
      </c>
      <c r="D63" s="86"/>
      <c r="E63" s="85">
        <f>E64+E65</f>
        <v>0</v>
      </c>
    </row>
    <row r="64" spans="1:5" s="77" customFormat="1" ht="30" x14ac:dyDescent="0.25">
      <c r="A64" s="79" t="s">
        <v>299</v>
      </c>
      <c r="B64" s="87" t="s">
        <v>300</v>
      </c>
      <c r="C64" s="85">
        <v>1011.23671366</v>
      </c>
      <c r="D64" s="86">
        <v>0</v>
      </c>
      <c r="E64" s="85">
        <f t="shared" si="1"/>
        <v>0</v>
      </c>
    </row>
    <row r="65" spans="1:5" s="77" customFormat="1" ht="30" x14ac:dyDescent="0.25">
      <c r="A65" s="79" t="s">
        <v>301</v>
      </c>
      <c r="B65" s="87" t="s">
        <v>302</v>
      </c>
      <c r="C65" s="85">
        <v>0</v>
      </c>
      <c r="D65" s="86">
        <v>1</v>
      </c>
      <c r="E65" s="85">
        <f t="shared" si="1"/>
        <v>0</v>
      </c>
    </row>
    <row r="66" spans="1:5" s="77" customFormat="1" x14ac:dyDescent="0.25">
      <c r="A66" s="79" t="s">
        <v>303</v>
      </c>
      <c r="B66" s="87" t="s">
        <v>304</v>
      </c>
      <c r="C66" s="85">
        <v>562.42869328999996</v>
      </c>
      <c r="D66" s="86">
        <v>1</v>
      </c>
      <c r="E66" s="85">
        <f t="shared" si="1"/>
        <v>562.42869328999996</v>
      </c>
    </row>
    <row r="67" spans="1:5" s="77" customFormat="1" x14ac:dyDescent="0.25">
      <c r="A67" s="79"/>
      <c r="B67" s="84" t="s">
        <v>305</v>
      </c>
      <c r="C67" s="85">
        <f>C68+C69</f>
        <v>19535.855153960001</v>
      </c>
      <c r="D67" s="86"/>
      <c r="E67" s="85">
        <f>E68+E69</f>
        <v>19535.855153960001</v>
      </c>
    </row>
    <row r="68" spans="1:5" s="77" customFormat="1" x14ac:dyDescent="0.25">
      <c r="A68" s="79" t="s">
        <v>306</v>
      </c>
      <c r="B68" s="87" t="s">
        <v>307</v>
      </c>
      <c r="C68" s="85">
        <v>197.00668295999998</v>
      </c>
      <c r="D68" s="86">
        <v>1</v>
      </c>
      <c r="E68" s="85">
        <f t="shared" ref="E68:E74" si="2">C68*D68</f>
        <v>197.00668295999998</v>
      </c>
    </row>
    <row r="69" spans="1:5" s="77" customFormat="1" x14ac:dyDescent="0.25">
      <c r="A69" s="79" t="s">
        <v>308</v>
      </c>
      <c r="B69" s="87" t="s">
        <v>309</v>
      </c>
      <c r="C69" s="85">
        <v>19338.848471000001</v>
      </c>
      <c r="D69" s="86">
        <v>1</v>
      </c>
      <c r="E69" s="85">
        <f t="shared" si="2"/>
        <v>19338.848471000001</v>
      </c>
    </row>
    <row r="70" spans="1:5" s="77" customFormat="1" x14ac:dyDescent="0.25">
      <c r="A70" s="79"/>
      <c r="B70" s="84" t="s">
        <v>310</v>
      </c>
      <c r="C70" s="85">
        <v>7065.5370820899989</v>
      </c>
      <c r="D70" s="86"/>
      <c r="E70" s="85">
        <v>7065.5370820899989</v>
      </c>
    </row>
    <row r="71" spans="1:5" s="77" customFormat="1" x14ac:dyDescent="0.25">
      <c r="A71" s="79" t="s">
        <v>311</v>
      </c>
      <c r="B71" s="87" t="s">
        <v>312</v>
      </c>
      <c r="C71" s="85">
        <v>6046.5753000699988</v>
      </c>
      <c r="D71" s="86">
        <v>1</v>
      </c>
      <c r="E71" s="85">
        <f t="shared" si="2"/>
        <v>6046.5753000699988</v>
      </c>
    </row>
    <row r="72" spans="1:5" s="77" customFormat="1" x14ac:dyDescent="0.25">
      <c r="A72" s="79" t="s">
        <v>313</v>
      </c>
      <c r="B72" s="87" t="s">
        <v>314</v>
      </c>
      <c r="C72" s="85">
        <v>787.69683652000003</v>
      </c>
      <c r="D72" s="86">
        <v>1</v>
      </c>
      <c r="E72" s="85">
        <f t="shared" si="2"/>
        <v>787.69683652000003</v>
      </c>
    </row>
    <row r="73" spans="1:5" s="77" customFormat="1" ht="30" x14ac:dyDescent="0.25">
      <c r="A73" s="79" t="s">
        <v>315</v>
      </c>
      <c r="B73" s="87" t="s">
        <v>316</v>
      </c>
      <c r="C73" s="85">
        <v>231.26494550000004</v>
      </c>
      <c r="D73" s="86">
        <v>1</v>
      </c>
      <c r="E73" s="85">
        <f t="shared" si="2"/>
        <v>231.26494550000004</v>
      </c>
    </row>
    <row r="74" spans="1:5" s="77" customFormat="1" ht="30" x14ac:dyDescent="0.25">
      <c r="A74" s="79" t="s">
        <v>317</v>
      </c>
      <c r="B74" s="84" t="s">
        <v>318</v>
      </c>
      <c r="C74" s="85">
        <v>10.0929196</v>
      </c>
      <c r="D74" s="86">
        <v>1</v>
      </c>
      <c r="E74" s="85">
        <f t="shared" si="2"/>
        <v>10.0929196</v>
      </c>
    </row>
    <row r="75" spans="1:5" s="77" customFormat="1" x14ac:dyDescent="0.25">
      <c r="A75" s="79" t="s">
        <v>319</v>
      </c>
      <c r="B75" s="84" t="s">
        <v>340</v>
      </c>
      <c r="C75" s="122">
        <f>SUM(C34,C40,C47,C51,C61,C62,C67,C70,C74)</f>
        <v>142265.38828745999</v>
      </c>
      <c r="D75" s="123"/>
      <c r="E75" s="122">
        <f>SUM(E34,E40,E47,E51,E61,E62,E67,E70,E74)</f>
        <v>99961.165513615008</v>
      </c>
    </row>
    <row r="76" spans="1:5" s="77" customFormat="1" x14ac:dyDescent="0.25">
      <c r="B76" s="89"/>
    </row>
    <row r="77" spans="1:5" s="77" customFormat="1" ht="30" x14ac:dyDescent="0.25">
      <c r="A77" s="90"/>
      <c r="B77" s="91" t="s">
        <v>124</v>
      </c>
      <c r="C77" s="92" t="s">
        <v>47</v>
      </c>
      <c r="D77" s="93" t="s">
        <v>77</v>
      </c>
      <c r="E77" s="92" t="s">
        <v>86</v>
      </c>
    </row>
    <row r="78" spans="1:5" s="77" customFormat="1" x14ac:dyDescent="0.25">
      <c r="A78" s="94"/>
      <c r="B78" s="95" t="s">
        <v>125</v>
      </c>
      <c r="C78" s="96">
        <f>C79+C80+C81</f>
        <v>520399.98953757004</v>
      </c>
      <c r="D78" s="97"/>
      <c r="E78" s="96">
        <f>E79+E80+E81</f>
        <v>50545.637110881005</v>
      </c>
    </row>
    <row r="79" spans="1:5" s="77" customFormat="1" x14ac:dyDescent="0.25">
      <c r="A79" s="90" t="s">
        <v>126</v>
      </c>
      <c r="B79" s="98" t="s">
        <v>127</v>
      </c>
      <c r="C79" s="96">
        <v>180330.58137683003</v>
      </c>
      <c r="D79" s="97">
        <v>0.2</v>
      </c>
      <c r="E79" s="96">
        <f>C79*D79</f>
        <v>36066.11627536601</v>
      </c>
    </row>
    <row r="80" spans="1:5" s="77" customFormat="1" ht="30" x14ac:dyDescent="0.25">
      <c r="A80" s="90" t="s">
        <v>128</v>
      </c>
      <c r="B80" s="98" t="s">
        <v>129</v>
      </c>
      <c r="C80" s="96">
        <v>971.9849784999999</v>
      </c>
      <c r="D80" s="97">
        <v>1</v>
      </c>
      <c r="E80" s="96">
        <f>C80*D80</f>
        <v>971.9849784999999</v>
      </c>
    </row>
    <row r="81" spans="1:5" s="77" customFormat="1" x14ac:dyDescent="0.25">
      <c r="A81" s="90"/>
      <c r="B81" s="98" t="s">
        <v>130</v>
      </c>
      <c r="C81" s="96">
        <f>SUM(C82:C85)</f>
        <v>339097.42318223999</v>
      </c>
      <c r="D81" s="97"/>
      <c r="E81" s="96">
        <f>SUM(E82:E85)</f>
        <v>13507.535857014998</v>
      </c>
    </row>
    <row r="82" spans="1:5" s="77" customFormat="1" ht="30" x14ac:dyDescent="0.25">
      <c r="A82" s="90" t="s">
        <v>131</v>
      </c>
      <c r="B82" s="98" t="s">
        <v>132</v>
      </c>
      <c r="C82" s="96">
        <v>222693.46416835999</v>
      </c>
      <c r="D82" s="97">
        <v>0</v>
      </c>
      <c r="E82" s="96">
        <f>C82*D82</f>
        <v>0</v>
      </c>
    </row>
    <row r="83" spans="1:5" s="77" customFormat="1" ht="30" x14ac:dyDescent="0.25">
      <c r="A83" s="90" t="s">
        <v>133</v>
      </c>
      <c r="B83" s="98" t="s">
        <v>134</v>
      </c>
      <c r="C83" s="96">
        <v>7912.5702878100001</v>
      </c>
      <c r="D83" s="97">
        <v>0</v>
      </c>
      <c r="E83" s="96">
        <f>C83*D83</f>
        <v>0</v>
      </c>
    </row>
    <row r="84" spans="1:5" s="77" customFormat="1" x14ac:dyDescent="0.25">
      <c r="A84" s="90" t="s">
        <v>135</v>
      </c>
      <c r="B84" s="98" t="s">
        <v>136</v>
      </c>
      <c r="C84" s="96">
        <v>105537.61429894998</v>
      </c>
      <c r="D84" s="97">
        <v>0.1</v>
      </c>
      <c r="E84" s="96">
        <f>C84*D84</f>
        <v>10553.761429894999</v>
      </c>
    </row>
    <row r="85" spans="1:5" s="77" customFormat="1" x14ac:dyDescent="0.25">
      <c r="A85" s="90" t="s">
        <v>137</v>
      </c>
      <c r="B85" s="98" t="s">
        <v>138</v>
      </c>
      <c r="C85" s="96">
        <v>2953.774427119999</v>
      </c>
      <c r="D85" s="97">
        <v>1</v>
      </c>
      <c r="E85" s="96">
        <f>C85*D85</f>
        <v>2953.774427119999</v>
      </c>
    </row>
    <row r="86" spans="1:5" s="77" customFormat="1" x14ac:dyDescent="0.25">
      <c r="A86" s="94"/>
      <c r="B86" s="95" t="s">
        <v>139</v>
      </c>
      <c r="C86" s="96">
        <f>C87+C88+C89</f>
        <v>398835.75369237998</v>
      </c>
      <c r="D86" s="97"/>
      <c r="E86" s="96">
        <f>E87+E88+E89</f>
        <v>139565.27629263399</v>
      </c>
    </row>
    <row r="87" spans="1:5" s="77" customFormat="1" x14ac:dyDescent="0.25">
      <c r="A87" s="90" t="s">
        <v>140</v>
      </c>
      <c r="B87" s="98" t="s">
        <v>141</v>
      </c>
      <c r="C87" s="96">
        <v>293069.60131428996</v>
      </c>
      <c r="D87" s="97">
        <v>0.4</v>
      </c>
      <c r="E87" s="96">
        <f>C87*D87</f>
        <v>117227.84052571599</v>
      </c>
    </row>
    <row r="88" spans="1:5" s="77" customFormat="1" ht="30" x14ac:dyDescent="0.25">
      <c r="A88" s="90" t="s">
        <v>142</v>
      </c>
      <c r="B88" s="98" t="s">
        <v>143</v>
      </c>
      <c r="C88" s="99">
        <v>0</v>
      </c>
      <c r="D88" s="97">
        <v>1</v>
      </c>
      <c r="E88" s="96">
        <f>C88*D88</f>
        <v>0</v>
      </c>
    </row>
    <row r="89" spans="1:5" s="77" customFormat="1" x14ac:dyDescent="0.25">
      <c r="A89" s="90"/>
      <c r="B89" s="98" t="s">
        <v>144</v>
      </c>
      <c r="C89" s="96">
        <v>105766.15237809002</v>
      </c>
      <c r="D89" s="97"/>
      <c r="E89" s="96">
        <f>E90+E91+E92+E93</f>
        <v>22337.43576691801</v>
      </c>
    </row>
    <row r="90" spans="1:5" s="77" customFormat="1" ht="30" x14ac:dyDescent="0.25">
      <c r="A90" s="90" t="s">
        <v>145</v>
      </c>
      <c r="B90" s="98" t="s">
        <v>146</v>
      </c>
      <c r="C90" s="96">
        <v>30209.501917289992</v>
      </c>
      <c r="D90" s="97">
        <v>0</v>
      </c>
      <c r="E90" s="96">
        <f>C90*D90</f>
        <v>0</v>
      </c>
    </row>
    <row r="91" spans="1:5" s="77" customFormat="1" x14ac:dyDescent="0.25">
      <c r="A91" s="90" t="s">
        <v>147</v>
      </c>
      <c r="B91" s="98" t="s">
        <v>148</v>
      </c>
      <c r="C91" s="96">
        <v>21835.767833819998</v>
      </c>
      <c r="D91" s="97">
        <v>0</v>
      </c>
      <c r="E91" s="96">
        <f>C91*D91</f>
        <v>0</v>
      </c>
    </row>
    <row r="92" spans="1:5" s="77" customFormat="1" x14ac:dyDescent="0.25">
      <c r="A92" s="90" t="s">
        <v>149</v>
      </c>
      <c r="B92" s="98" t="s">
        <v>150</v>
      </c>
      <c r="C92" s="96">
        <v>52305.744766770018</v>
      </c>
      <c r="D92" s="97">
        <v>0.4</v>
      </c>
      <c r="E92" s="96">
        <f>C92*D92</f>
        <v>20922.297906708009</v>
      </c>
    </row>
    <row r="93" spans="1:5" s="71" customFormat="1" x14ac:dyDescent="0.25">
      <c r="A93" s="90" t="s">
        <v>151</v>
      </c>
      <c r="B93" s="98" t="s">
        <v>152</v>
      </c>
      <c r="C93" s="96">
        <v>1415.1378602100001</v>
      </c>
      <c r="D93" s="97">
        <v>1</v>
      </c>
      <c r="E93" s="96">
        <f>C93*D93</f>
        <v>1415.1378602100001</v>
      </c>
    </row>
    <row r="94" spans="1:5" s="71" customFormat="1" x14ac:dyDescent="0.25">
      <c r="A94" s="94"/>
      <c r="B94" s="95" t="s">
        <v>153</v>
      </c>
      <c r="C94" s="96">
        <v>9316.7438654100006</v>
      </c>
      <c r="D94" s="97"/>
      <c r="E94" s="96">
        <f>E95+E98</f>
        <v>9316.7438654100006</v>
      </c>
    </row>
    <row r="95" spans="1:5" s="71" customFormat="1" x14ac:dyDescent="0.25">
      <c r="A95" s="90"/>
      <c r="B95" s="98" t="s">
        <v>154</v>
      </c>
      <c r="C95" s="96">
        <v>7441.6446873300001</v>
      </c>
      <c r="D95" s="97"/>
      <c r="E95" s="96">
        <f>E96+E97</f>
        <v>7441.6446873300001</v>
      </c>
    </row>
    <row r="96" spans="1:5" s="71" customFormat="1" x14ac:dyDescent="0.25">
      <c r="A96" s="90" t="s">
        <v>155</v>
      </c>
      <c r="B96" s="98" t="s">
        <v>156</v>
      </c>
      <c r="C96" s="96">
        <v>6114.5256510199997</v>
      </c>
      <c r="D96" s="97">
        <v>1</v>
      </c>
      <c r="E96" s="96">
        <f>C96*D96</f>
        <v>6114.5256510199997</v>
      </c>
    </row>
    <row r="97" spans="1:5" s="71" customFormat="1" x14ac:dyDescent="0.25">
      <c r="A97" s="90" t="s">
        <v>157</v>
      </c>
      <c r="B97" s="98" t="s">
        <v>158</v>
      </c>
      <c r="C97" s="96">
        <v>1327.1190363100002</v>
      </c>
      <c r="D97" s="97">
        <v>1</v>
      </c>
      <c r="E97" s="96">
        <f>C97*D97</f>
        <v>1327.1190363100002</v>
      </c>
    </row>
    <row r="98" spans="1:5" s="71" customFormat="1" x14ac:dyDescent="0.25">
      <c r="A98" s="90"/>
      <c r="B98" s="98" t="s">
        <v>159</v>
      </c>
      <c r="C98" s="96">
        <v>1875.09917808</v>
      </c>
      <c r="D98" s="97"/>
      <c r="E98" s="96">
        <f>E99+E100</f>
        <v>1875.09917808</v>
      </c>
    </row>
    <row r="99" spans="1:5" s="71" customFormat="1" ht="30" x14ac:dyDescent="0.25">
      <c r="A99" s="90" t="s">
        <v>160</v>
      </c>
      <c r="B99" s="98" t="s">
        <v>161</v>
      </c>
      <c r="C99" s="96">
        <v>1775.18971747</v>
      </c>
      <c r="D99" s="97">
        <v>1</v>
      </c>
      <c r="E99" s="96">
        <f>C99*D99</f>
        <v>1775.18971747</v>
      </c>
    </row>
    <row r="100" spans="1:5" s="77" customFormat="1" x14ac:dyDescent="0.25">
      <c r="A100" s="90" t="s">
        <v>162</v>
      </c>
      <c r="B100" s="98" t="s">
        <v>163</v>
      </c>
      <c r="C100" s="96">
        <v>99.909460610000011</v>
      </c>
      <c r="D100" s="97">
        <v>1</v>
      </c>
      <c r="E100" s="96">
        <f>C100*D100</f>
        <v>99.909460610000011</v>
      </c>
    </row>
    <row r="101" spans="1:5" s="77" customFormat="1" x14ac:dyDescent="0.25">
      <c r="A101" s="94"/>
      <c r="B101" s="95" t="s">
        <v>164</v>
      </c>
      <c r="C101" s="96">
        <f>SUM(C102:C106)</f>
        <v>21037.487106569992</v>
      </c>
      <c r="D101" s="97"/>
      <c r="E101" s="96">
        <f>SUM(E102:E106)</f>
        <v>20242.409874191992</v>
      </c>
    </row>
    <row r="102" spans="1:5" s="77" customFormat="1" x14ac:dyDescent="0.25">
      <c r="A102" s="90" t="s">
        <v>165</v>
      </c>
      <c r="B102" s="98" t="s">
        <v>166</v>
      </c>
      <c r="C102" s="96">
        <v>19579.154679089992</v>
      </c>
      <c r="D102" s="97">
        <v>1</v>
      </c>
      <c r="E102" s="96">
        <f>C102*D102</f>
        <v>19579.154679089992</v>
      </c>
    </row>
    <row r="103" spans="1:5" s="77" customFormat="1" ht="30" x14ac:dyDescent="0.25">
      <c r="A103" s="90" t="s">
        <v>167</v>
      </c>
      <c r="B103" s="98" t="s">
        <v>168</v>
      </c>
      <c r="C103" s="96">
        <v>1325.1287206300001</v>
      </c>
      <c r="D103" s="97">
        <v>0.4</v>
      </c>
      <c r="E103" s="96">
        <f>C103*D103</f>
        <v>530.05148825200001</v>
      </c>
    </row>
    <row r="104" spans="1:5" s="77" customFormat="1" x14ac:dyDescent="0.25">
      <c r="A104" s="90" t="s">
        <v>169</v>
      </c>
      <c r="B104" s="98" t="s">
        <v>170</v>
      </c>
      <c r="C104" s="96">
        <v>0</v>
      </c>
      <c r="D104" s="97">
        <v>1</v>
      </c>
      <c r="E104" s="96">
        <f>C104*D104</f>
        <v>0</v>
      </c>
    </row>
    <row r="105" spans="1:5" s="77" customFormat="1" x14ac:dyDescent="0.25">
      <c r="A105" s="90" t="s">
        <v>171</v>
      </c>
      <c r="B105" s="98" t="s">
        <v>172</v>
      </c>
      <c r="C105" s="96">
        <v>133.18406680999999</v>
      </c>
      <c r="D105" s="97">
        <v>1</v>
      </c>
      <c r="E105" s="96">
        <f>C105*D105</f>
        <v>133.18406680999999</v>
      </c>
    </row>
    <row r="106" spans="1:5" s="77" customFormat="1" x14ac:dyDescent="0.25">
      <c r="A106" s="90" t="s">
        <v>173</v>
      </c>
      <c r="B106" s="98" t="s">
        <v>174</v>
      </c>
      <c r="C106" s="96">
        <v>1.9640040000000001E-2</v>
      </c>
      <c r="D106" s="97">
        <v>1</v>
      </c>
      <c r="E106" s="96">
        <f>C106*D106</f>
        <v>1.9640040000000001E-2</v>
      </c>
    </row>
    <row r="107" spans="1:5" s="77" customFormat="1" x14ac:dyDescent="0.25">
      <c r="A107" s="94"/>
      <c r="B107" s="95" t="s">
        <v>175</v>
      </c>
      <c r="C107" s="96">
        <f>SUM(C108:C111)</f>
        <v>12266.663174849999</v>
      </c>
      <c r="D107" s="97"/>
      <c r="E107" s="96">
        <f>SUM(E108:E111)</f>
        <v>12266.663174849999</v>
      </c>
    </row>
    <row r="108" spans="1:5" s="77" customFormat="1" x14ac:dyDescent="0.25">
      <c r="A108" s="90" t="s">
        <v>176</v>
      </c>
      <c r="B108" s="98" t="s">
        <v>177</v>
      </c>
      <c r="C108" s="96">
        <v>6229.2876185300011</v>
      </c>
      <c r="D108" s="97">
        <v>1</v>
      </c>
      <c r="E108" s="96">
        <f>C108*D108</f>
        <v>6229.2876185300011</v>
      </c>
    </row>
    <row r="109" spans="1:5" s="77" customFormat="1" ht="30" x14ac:dyDescent="0.25">
      <c r="A109" s="90" t="s">
        <v>178</v>
      </c>
      <c r="B109" s="98" t="s">
        <v>179</v>
      </c>
      <c r="C109" s="96">
        <v>0</v>
      </c>
      <c r="D109" s="97">
        <v>1</v>
      </c>
      <c r="E109" s="96">
        <f>C109*D109</f>
        <v>0</v>
      </c>
    </row>
    <row r="110" spans="1:5" s="77" customFormat="1" ht="30" x14ac:dyDescent="0.25">
      <c r="A110" s="90" t="s">
        <v>180</v>
      </c>
      <c r="B110" s="98" t="s">
        <v>181</v>
      </c>
      <c r="C110" s="96">
        <v>5750.4688287799991</v>
      </c>
      <c r="D110" s="97">
        <v>1</v>
      </c>
      <c r="E110" s="96">
        <f>C110*D110</f>
        <v>5750.4688287799991</v>
      </c>
    </row>
    <row r="111" spans="1:5" s="77" customFormat="1" x14ac:dyDescent="0.25">
      <c r="A111" s="90" t="s">
        <v>182</v>
      </c>
      <c r="B111" s="98" t="s">
        <v>183</v>
      </c>
      <c r="C111" s="96">
        <v>286.90672753999996</v>
      </c>
      <c r="D111" s="97">
        <v>1</v>
      </c>
      <c r="E111" s="96">
        <f>C111*D111</f>
        <v>286.90672753999996</v>
      </c>
    </row>
    <row r="112" spans="1:5" s="77" customFormat="1" x14ac:dyDescent="0.25">
      <c r="A112" s="94"/>
      <c r="B112" s="95" t="s">
        <v>184</v>
      </c>
      <c r="C112" s="96">
        <f>SUM(C113:C115)</f>
        <v>0</v>
      </c>
      <c r="D112" s="97"/>
      <c r="E112" s="96">
        <f>SUM(E113:E115)</f>
        <v>0</v>
      </c>
    </row>
    <row r="113" spans="1:5" s="77" customFormat="1" x14ac:dyDescent="0.25">
      <c r="A113" s="90" t="s">
        <v>185</v>
      </c>
      <c r="B113" s="98" t="s">
        <v>186</v>
      </c>
      <c r="C113" s="96">
        <v>0</v>
      </c>
      <c r="D113" s="97">
        <v>0.4</v>
      </c>
      <c r="E113" s="96">
        <f>C113*D113</f>
        <v>0</v>
      </c>
    </row>
    <row r="114" spans="1:5" s="77" customFormat="1" x14ac:dyDescent="0.25">
      <c r="A114" s="90" t="s">
        <v>187</v>
      </c>
      <c r="B114" s="98" t="s">
        <v>188</v>
      </c>
      <c r="C114" s="96">
        <v>0</v>
      </c>
      <c r="D114" s="97">
        <v>0.4</v>
      </c>
      <c r="E114" s="96">
        <f>C114*D114</f>
        <v>0</v>
      </c>
    </row>
    <row r="115" spans="1:5" s="77" customFormat="1" x14ac:dyDescent="0.25">
      <c r="A115" s="90" t="s">
        <v>189</v>
      </c>
      <c r="B115" s="98" t="s">
        <v>190</v>
      </c>
      <c r="C115" s="96">
        <v>0</v>
      </c>
      <c r="D115" s="97">
        <v>1</v>
      </c>
      <c r="E115" s="96">
        <f>C115*D115</f>
        <v>0</v>
      </c>
    </row>
    <row r="116" spans="1:5" s="77" customFormat="1" x14ac:dyDescent="0.25">
      <c r="A116" s="94"/>
      <c r="B116" s="95" t="s">
        <v>191</v>
      </c>
      <c r="C116" s="96">
        <f>SUM(C117:C119)</f>
        <v>4689.0160891699998</v>
      </c>
      <c r="D116" s="97"/>
      <c r="E116" s="96">
        <f>SUM(E117:E119)</f>
        <v>4689.0160891699998</v>
      </c>
    </row>
    <row r="117" spans="1:5" s="77" customFormat="1" x14ac:dyDescent="0.25">
      <c r="A117" s="90" t="s">
        <v>192</v>
      </c>
      <c r="B117" s="98" t="s">
        <v>193</v>
      </c>
      <c r="C117" s="96">
        <v>0</v>
      </c>
      <c r="D117" s="97">
        <v>0.4</v>
      </c>
      <c r="E117" s="96">
        <f>C117*D117</f>
        <v>0</v>
      </c>
    </row>
    <row r="118" spans="1:5" s="77" customFormat="1" x14ac:dyDescent="0.25">
      <c r="A118" s="90" t="s">
        <v>194</v>
      </c>
      <c r="B118" s="98" t="s">
        <v>195</v>
      </c>
      <c r="C118" s="96">
        <v>2612.8784553599999</v>
      </c>
      <c r="D118" s="97">
        <v>1</v>
      </c>
      <c r="E118" s="96">
        <f>C118*D118</f>
        <v>2612.8784553599999</v>
      </c>
    </row>
    <row r="119" spans="1:5" s="77" customFormat="1" ht="30" x14ac:dyDescent="0.25">
      <c r="A119" s="90" t="s">
        <v>196</v>
      </c>
      <c r="B119" s="98" t="s">
        <v>197</v>
      </c>
      <c r="C119" s="96">
        <v>2076.1376338099994</v>
      </c>
      <c r="D119" s="97">
        <v>1</v>
      </c>
      <c r="E119" s="96">
        <f>C119*D119</f>
        <v>2076.1376338099994</v>
      </c>
    </row>
    <row r="120" spans="1:5" s="77" customFormat="1" x14ac:dyDescent="0.25">
      <c r="A120" s="94"/>
      <c r="B120" s="95" t="s">
        <v>198</v>
      </c>
      <c r="C120" s="96">
        <f>C121+C122+C123</f>
        <v>844.84498541999994</v>
      </c>
      <c r="D120" s="97"/>
      <c r="E120" s="96">
        <f>E121+E122+E123</f>
        <v>844.84498541999994</v>
      </c>
    </row>
    <row r="121" spans="1:5" x14ac:dyDescent="0.25">
      <c r="A121" s="90" t="s">
        <v>199</v>
      </c>
      <c r="B121" s="98" t="s">
        <v>200</v>
      </c>
      <c r="C121" s="96">
        <v>753.47607094</v>
      </c>
      <c r="D121" s="97">
        <v>1</v>
      </c>
      <c r="E121" s="96">
        <f>C121*D121</f>
        <v>753.47607094</v>
      </c>
    </row>
    <row r="122" spans="1:5" x14ac:dyDescent="0.25">
      <c r="A122" s="90" t="s">
        <v>201</v>
      </c>
      <c r="B122" s="98" t="s">
        <v>202</v>
      </c>
      <c r="C122" s="96">
        <v>0.63938859999999997</v>
      </c>
      <c r="D122" s="97">
        <v>1</v>
      </c>
      <c r="E122" s="96">
        <f>C122*D122</f>
        <v>0.63938859999999997</v>
      </c>
    </row>
    <row r="123" spans="1:5" x14ac:dyDescent="0.25">
      <c r="A123" s="90" t="s">
        <v>203</v>
      </c>
      <c r="B123" s="98" t="s">
        <v>204</v>
      </c>
      <c r="C123" s="96">
        <v>90.729525879999983</v>
      </c>
      <c r="D123" s="97">
        <v>1</v>
      </c>
      <c r="E123" s="96">
        <f>C123*D123</f>
        <v>90.729525879999983</v>
      </c>
    </row>
    <row r="124" spans="1:5" x14ac:dyDescent="0.25">
      <c r="A124" s="94"/>
      <c r="B124" s="95" t="s">
        <v>205</v>
      </c>
      <c r="C124" s="96">
        <f>C125+C126</f>
        <v>314.61236860999992</v>
      </c>
      <c r="D124" s="97"/>
      <c r="E124" s="96">
        <f>E125+E126</f>
        <v>314.61236860999992</v>
      </c>
    </row>
    <row r="125" spans="1:5" x14ac:dyDescent="0.25">
      <c r="A125" s="90" t="s">
        <v>206</v>
      </c>
      <c r="B125" s="98" t="s">
        <v>207</v>
      </c>
      <c r="C125" s="96">
        <v>0</v>
      </c>
      <c r="D125" s="97">
        <v>1</v>
      </c>
      <c r="E125" s="96">
        <f>C125*D125</f>
        <v>0</v>
      </c>
    </row>
    <row r="126" spans="1:5" x14ac:dyDescent="0.25">
      <c r="A126" s="90" t="s">
        <v>208</v>
      </c>
      <c r="B126" s="98" t="s">
        <v>209</v>
      </c>
      <c r="C126" s="96">
        <v>314.61236860999992</v>
      </c>
      <c r="D126" s="97">
        <v>1</v>
      </c>
      <c r="E126" s="96">
        <f>C126*D126</f>
        <v>314.61236860999992</v>
      </c>
    </row>
    <row r="127" spans="1:5" x14ac:dyDescent="0.25">
      <c r="A127" s="94"/>
      <c r="B127" s="95" t="s">
        <v>210</v>
      </c>
      <c r="C127" s="96">
        <f>C128+C129+C130+C131</f>
        <v>4962.7233771200008</v>
      </c>
      <c r="D127" s="97"/>
      <c r="E127" s="96">
        <f>E128+E129+E130+E131</f>
        <v>553.47781054300015</v>
      </c>
    </row>
    <row r="128" spans="1:5" x14ac:dyDescent="0.25">
      <c r="A128" s="90" t="s">
        <v>211</v>
      </c>
      <c r="B128" s="98" t="s">
        <v>212</v>
      </c>
      <c r="C128" s="96">
        <v>1139.9106431000005</v>
      </c>
      <c r="D128" s="97">
        <v>0.05</v>
      </c>
      <c r="E128" s="96">
        <f t="shared" ref="E128:E134" si="3">C128*D128</f>
        <v>56.995532155000028</v>
      </c>
    </row>
    <row r="129" spans="1:5" ht="45" x14ac:dyDescent="0.25">
      <c r="A129" s="90" t="s">
        <v>213</v>
      </c>
      <c r="B129" s="98" t="s">
        <v>214</v>
      </c>
      <c r="C129" s="96">
        <v>3442.1427174000005</v>
      </c>
      <c r="D129" s="97">
        <v>0.1</v>
      </c>
      <c r="E129" s="96">
        <f t="shared" si="3"/>
        <v>344.21427174000007</v>
      </c>
    </row>
    <row r="130" spans="1:5" ht="30" x14ac:dyDescent="0.25">
      <c r="A130" s="90" t="s">
        <v>215</v>
      </c>
      <c r="B130" s="98" t="s">
        <v>216</v>
      </c>
      <c r="C130" s="96">
        <v>38.67612862</v>
      </c>
      <c r="D130" s="97">
        <v>0.4</v>
      </c>
      <c r="E130" s="96">
        <f t="shared" si="3"/>
        <v>15.470451448</v>
      </c>
    </row>
    <row r="131" spans="1:5" x14ac:dyDescent="0.25">
      <c r="A131" s="90" t="s">
        <v>217</v>
      </c>
      <c r="B131" s="98" t="s">
        <v>218</v>
      </c>
      <c r="C131" s="96">
        <v>341.99388800000003</v>
      </c>
      <c r="D131" s="97">
        <v>0.4</v>
      </c>
      <c r="E131" s="96">
        <f t="shared" si="3"/>
        <v>136.79755520000001</v>
      </c>
    </row>
    <row r="132" spans="1:5" ht="30" x14ac:dyDescent="0.25">
      <c r="A132" s="94" t="s">
        <v>219</v>
      </c>
      <c r="B132" s="95" t="s">
        <v>220</v>
      </c>
      <c r="C132" s="96">
        <v>2362.4124116100002</v>
      </c>
      <c r="D132" s="97">
        <v>0.3</v>
      </c>
      <c r="E132" s="96">
        <f t="shared" si="3"/>
        <v>708.72372348300007</v>
      </c>
    </row>
    <row r="133" spans="1:5" x14ac:dyDescent="0.25">
      <c r="A133" s="94" t="s">
        <v>221</v>
      </c>
      <c r="B133" s="95" t="s">
        <v>222</v>
      </c>
      <c r="C133" s="96">
        <v>8663.2729788000033</v>
      </c>
      <c r="D133" s="97">
        <v>1</v>
      </c>
      <c r="E133" s="96">
        <f t="shared" si="3"/>
        <v>8663.2729788000033</v>
      </c>
    </row>
    <row r="134" spans="1:5" x14ac:dyDescent="0.25">
      <c r="A134" s="94" t="s">
        <v>223</v>
      </c>
      <c r="B134" s="95" t="s">
        <v>224</v>
      </c>
      <c r="C134" s="96">
        <v>6460.9530235900002</v>
      </c>
      <c r="D134" s="97">
        <v>1</v>
      </c>
      <c r="E134" s="96">
        <f t="shared" si="3"/>
        <v>6460.9530235900002</v>
      </c>
    </row>
    <row r="135" spans="1:5" x14ac:dyDescent="0.25">
      <c r="A135" s="90"/>
      <c r="B135" s="95" t="s">
        <v>225</v>
      </c>
      <c r="C135" s="96">
        <f>C136+C137</f>
        <v>19271.008402309999</v>
      </c>
      <c r="D135" s="97"/>
      <c r="E135" s="96">
        <f>E136+E137</f>
        <v>19271.008402309999</v>
      </c>
    </row>
    <row r="136" spans="1:5" ht="30" x14ac:dyDescent="0.25">
      <c r="A136" s="90" t="s">
        <v>226</v>
      </c>
      <c r="B136" s="98" t="s">
        <v>227</v>
      </c>
      <c r="C136" s="96">
        <v>82.840475340000012</v>
      </c>
      <c r="D136" s="97">
        <v>1</v>
      </c>
      <c r="E136" s="96">
        <f>C136*D136</f>
        <v>82.840475340000012</v>
      </c>
    </row>
    <row r="137" spans="1:5" x14ac:dyDescent="0.25">
      <c r="A137" s="90" t="s">
        <v>228</v>
      </c>
      <c r="B137" s="98" t="s">
        <v>229</v>
      </c>
      <c r="C137" s="96">
        <v>19188.16792697</v>
      </c>
      <c r="D137" s="97">
        <v>1</v>
      </c>
      <c r="E137" s="96">
        <f>C137*D137</f>
        <v>19188.16792697</v>
      </c>
    </row>
    <row r="138" spans="1:5" x14ac:dyDescent="0.25">
      <c r="A138" s="94" t="s">
        <v>230</v>
      </c>
      <c r="B138" s="95" t="s">
        <v>231</v>
      </c>
      <c r="C138" s="96">
        <v>11171.837840820001</v>
      </c>
      <c r="D138" s="97">
        <v>1</v>
      </c>
      <c r="E138" s="96">
        <f>C138*D138</f>
        <v>11171.837840820001</v>
      </c>
    </row>
    <row r="139" spans="1:5" x14ac:dyDescent="0.25">
      <c r="A139" s="90"/>
      <c r="B139" s="95" t="s">
        <v>232</v>
      </c>
      <c r="C139" s="96">
        <f>C140+C141</f>
        <v>7647.9526611800002</v>
      </c>
      <c r="D139" s="97"/>
      <c r="E139" s="96">
        <f>E140+E141</f>
        <v>115.77579691999999</v>
      </c>
    </row>
    <row r="140" spans="1:5" x14ac:dyDescent="0.25">
      <c r="A140" s="90" t="s">
        <v>233</v>
      </c>
      <c r="B140" s="98" t="s">
        <v>234</v>
      </c>
      <c r="C140" s="96">
        <v>7007.5</v>
      </c>
      <c r="D140" s="97">
        <v>0</v>
      </c>
      <c r="E140" s="96">
        <f>C140*D140</f>
        <v>0</v>
      </c>
    </row>
    <row r="141" spans="1:5" x14ac:dyDescent="0.25">
      <c r="A141" s="90"/>
      <c r="B141" s="98" t="s">
        <v>235</v>
      </c>
      <c r="C141" s="96">
        <f>C142+C143+C144</f>
        <v>640.45266117999995</v>
      </c>
      <c r="D141" s="97"/>
      <c r="E141" s="96">
        <f>E142+E143+E144</f>
        <v>115.77579691999999</v>
      </c>
    </row>
    <row r="142" spans="1:5" ht="30" x14ac:dyDescent="0.25">
      <c r="A142" s="100" t="s">
        <v>236</v>
      </c>
      <c r="B142" s="98" t="s">
        <v>237</v>
      </c>
      <c r="C142" s="96">
        <v>524.67686426</v>
      </c>
      <c r="D142" s="97">
        <v>0</v>
      </c>
      <c r="E142" s="96">
        <f>C142*D142</f>
        <v>0</v>
      </c>
    </row>
    <row r="143" spans="1:5" ht="30" x14ac:dyDescent="0.25">
      <c r="A143" s="100" t="s">
        <v>238</v>
      </c>
      <c r="B143" s="98" t="s">
        <v>239</v>
      </c>
      <c r="C143" s="96">
        <v>0</v>
      </c>
      <c r="D143" s="97">
        <v>1</v>
      </c>
      <c r="E143" s="96">
        <f>C143*D143</f>
        <v>0</v>
      </c>
    </row>
    <row r="144" spans="1:5" ht="30" x14ac:dyDescent="0.25">
      <c r="A144" s="100" t="s">
        <v>240</v>
      </c>
      <c r="B144" s="98" t="s">
        <v>241</v>
      </c>
      <c r="C144" s="96">
        <v>115.77579691999999</v>
      </c>
      <c r="D144" s="97">
        <v>1</v>
      </c>
      <c r="E144" s="96">
        <f>C144*D144</f>
        <v>115.77579691999999</v>
      </c>
    </row>
    <row r="145" spans="1:5" x14ac:dyDescent="0.25">
      <c r="A145" s="100" t="s">
        <v>242</v>
      </c>
      <c r="B145" s="95" t="s">
        <v>334</v>
      </c>
      <c r="C145" s="96">
        <v>0</v>
      </c>
      <c r="D145" s="97">
        <v>1</v>
      </c>
      <c r="E145" s="96">
        <f>C145*D145</f>
        <v>0</v>
      </c>
    </row>
    <row r="146" spans="1:5" x14ac:dyDescent="0.25">
      <c r="A146" s="90" t="s">
        <v>243</v>
      </c>
      <c r="B146" s="95" t="s">
        <v>335</v>
      </c>
      <c r="C146" s="124">
        <f>SUM(C78,C86,C94,C101,C107,C112,C116,C120,C124,C127,C132,C133,C134,C135,C138,C139,C145,C144)</f>
        <v>1028361.0473123301</v>
      </c>
      <c r="D146" s="93"/>
      <c r="E146" s="124">
        <f>SUM(E78,E86,E94,E101,E107,E112,E116,E120,E124,E127,E132,E133,E134,E135,E138,E139,E145,E144)</f>
        <v>284846.02913455304</v>
      </c>
    </row>
    <row r="149" spans="1:5" x14ac:dyDescent="0.25">
      <c r="A149" s="101" t="s">
        <v>320</v>
      </c>
      <c r="B149" s="102" t="s">
        <v>332</v>
      </c>
      <c r="C149" s="103">
        <f>C146-C75</f>
        <v>886095.65902487014</v>
      </c>
      <c r="D149" s="104"/>
      <c r="E149" s="103">
        <f>E146-E75</f>
        <v>184884.86362093803</v>
      </c>
    </row>
    <row r="150" spans="1:5" ht="30" x14ac:dyDescent="0.25">
      <c r="A150" s="101"/>
      <c r="B150" s="102" t="s">
        <v>333</v>
      </c>
      <c r="C150" s="103">
        <f>C146-MIN(C75,0.75*C146)</f>
        <v>886095.65902487014</v>
      </c>
      <c r="D150" s="104"/>
      <c r="E150" s="103">
        <f>E146-MIN(E75,0.75*E146)</f>
        <v>184884.86362093803</v>
      </c>
    </row>
    <row r="151" spans="1:5" x14ac:dyDescent="0.25">
      <c r="A151" s="101" t="s">
        <v>321</v>
      </c>
      <c r="B151" s="102" t="s">
        <v>322</v>
      </c>
      <c r="C151" s="104">
        <f>C31/C149</f>
        <v>0.48322963060836088</v>
      </c>
      <c r="D151" s="104"/>
      <c r="E151" s="104">
        <f>E31/E149</f>
        <v>2.3159693530788763</v>
      </c>
    </row>
    <row r="152" spans="1:5" x14ac:dyDescent="0.25">
      <c r="A152" s="101"/>
      <c r="B152" s="102" t="s">
        <v>331</v>
      </c>
      <c r="C152" s="27">
        <f>C31/C150</f>
        <v>0.48322963060836088</v>
      </c>
      <c r="D152" s="27"/>
      <c r="E152" s="27">
        <f>E31/E150</f>
        <v>2.3159693530788763</v>
      </c>
    </row>
    <row r="153" spans="1:5" x14ac:dyDescent="0.25">
      <c r="B153" s="105"/>
    </row>
    <row r="154" spans="1:5" x14ac:dyDescent="0.25">
      <c r="B154" s="28" t="s">
        <v>323</v>
      </c>
    </row>
    <row r="155" spans="1:5" x14ac:dyDescent="0.25">
      <c r="B155" s="105"/>
    </row>
    <row r="156" spans="1:5" x14ac:dyDescent="0.25">
      <c r="B156" s="105"/>
    </row>
  </sheetData>
  <autoFilter ref="A9:B150"/>
  <hyperlinks>
    <hyperlink ref="B154" r:id="rId1"/>
  </hyperlinks>
  <pageMargins left="0.7" right="0.7" top="0.75" bottom="0.75" header="0.3" footer="0.3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LCR по фінзвіт.</vt:lpstr>
      <vt:lpstr>LCR фактичний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Ваврищук Віталій Васильович</dc:creator>
  <cp:lastModifiedBy>Myroslav Tarnavskyi</cp:lastModifiedBy>
  <dcterms:created xsi:type="dcterms:W3CDTF">2019-10-16T21:34:31Z</dcterms:created>
  <dcterms:modified xsi:type="dcterms:W3CDTF">2019-10-17T13:20:52Z</dcterms:modified>
</cp:coreProperties>
</file>